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sesiegel/Desktop/Comp_Sci/Capstone/Dynasty/data/Bakery/QB/"/>
    </mc:Choice>
  </mc:AlternateContent>
  <xr:revisionPtr revIDLastSave="0" documentId="13_ncr:1_{DAF6AF0E-E8F4-E140-93DD-3C93ABC506DB}" xr6:coauthVersionLast="47" xr6:coauthVersionMax="47" xr10:uidLastSave="{00000000-0000-0000-0000-000000000000}"/>
  <bookViews>
    <workbookView xWindow="0" yWindow="760" windowWidth="34560" windowHeight="20580" tabRatio="813" activeTab="1" xr2:uid="{00000000-000D-0000-FFFF-FFFF00000000}"/>
  </bookViews>
  <sheets>
    <sheet name="Legend" sheetId="1" r:id="rId1"/>
    <sheet name="Overall" sheetId="36" r:id="rId2"/>
    <sheet name="Report Card" sheetId="4" r:id="rId3"/>
    <sheet name="2015" sheetId="30" r:id="rId4"/>
    <sheet name="2016" sheetId="29" r:id="rId5"/>
    <sheet name="2017" sheetId="28" r:id="rId6"/>
    <sheet name="2018" sheetId="27" r:id="rId7"/>
    <sheet name="2019" sheetId="26" r:id="rId8"/>
    <sheet name="2020" sheetId="25" r:id="rId9"/>
    <sheet name="2021" sheetId="24" r:id="rId10"/>
    <sheet name="2022" sheetId="23" r:id="rId11"/>
    <sheet name="2023" sheetId="21" r:id="rId12"/>
    <sheet name="2024" sheetId="22" r:id="rId13"/>
    <sheet name="2025" sheetId="39" r:id="rId14"/>
    <sheet name="2026 - WIP" sheetId="40" r:id="rId15"/>
    <sheet name="Archetypes" sheetId="20" state="hidden" r:id="rId16"/>
    <sheet name="Hit Rates" sheetId="38" state="hidden" r:id="rId17"/>
  </sheets>
  <definedNames>
    <definedName name="_xlnm._FilterDatabase" localSheetId="3" hidden="1">'2015'!$A$2:$EL$2</definedName>
    <definedName name="_xlnm._FilterDatabase" localSheetId="4" hidden="1">'2016'!$A$2:$EL$2</definedName>
    <definedName name="_xlnm._FilterDatabase" localSheetId="5" hidden="1">'2017'!$A$2:$EL$2</definedName>
    <definedName name="_xlnm._FilterDatabase" localSheetId="6" hidden="1">'2018'!$A$2:$EL$2</definedName>
    <definedName name="_xlnm._FilterDatabase" localSheetId="7" hidden="1">'2019'!$A$2:$EL$2</definedName>
    <definedName name="_xlnm._FilterDatabase" localSheetId="8" hidden="1">'2020'!$A$2:$EL$2</definedName>
    <definedName name="_xlnm._FilterDatabase" localSheetId="9" hidden="1">'2021'!$A$2:$EL$2</definedName>
    <definedName name="_xlnm._FilterDatabase" localSheetId="10" hidden="1">'2022'!$A$2:$EL$2</definedName>
    <definedName name="_xlnm._FilterDatabase" localSheetId="11" hidden="1">'2023'!$A$2:$EL$2</definedName>
    <definedName name="_xlnm._FilterDatabase" localSheetId="12" hidden="1">'2024'!$A$2:$EL$2</definedName>
    <definedName name="_xlnm._FilterDatabase" localSheetId="13" hidden="1">'2025'!$A$2:$EL$2</definedName>
    <definedName name="_xlnm._FilterDatabase" localSheetId="14" hidden="1">'2026 - WIP'!$A$2:$EQ$2</definedName>
    <definedName name="_xlnm._FilterDatabase" localSheetId="16" hidden="1">'Hit Rates'!$A$2:$F$151</definedName>
    <definedName name="_xlnm._FilterDatabase" localSheetId="1" hidden="1">Overall!$A$2:$ER$176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4" roundtripDataChecksum="GeT4Wco/Ei2fFL/k3tOmC5npB3osMbYmBH+WFVawpHc="/>
    </ext>
  </extLst>
</workbook>
</file>

<file path=xl/calcChain.xml><?xml version="1.0" encoding="utf-8"?>
<calcChain xmlns="http://schemas.openxmlformats.org/spreadsheetml/2006/main">
  <c r="R4" i="36" l="1"/>
  <c r="R5" i="36"/>
  <c r="R6" i="36"/>
  <c r="R7" i="36"/>
  <c r="R8" i="36"/>
  <c r="R9" i="36"/>
  <c r="R10" i="36"/>
  <c r="R11" i="36"/>
  <c r="R12" i="36"/>
  <c r="R13" i="36"/>
  <c r="R14" i="36"/>
  <c r="R15" i="36"/>
  <c r="R16" i="36"/>
  <c r="R17" i="36"/>
  <c r="R18" i="36"/>
  <c r="R19" i="36"/>
  <c r="R20" i="36"/>
  <c r="R21" i="36"/>
  <c r="R22" i="36"/>
  <c r="R23" i="36"/>
  <c r="R24" i="36"/>
  <c r="R25" i="36"/>
  <c r="R26" i="36"/>
  <c r="R27" i="36"/>
  <c r="R28" i="36"/>
  <c r="R29" i="36"/>
  <c r="R30" i="36"/>
  <c r="R31" i="36"/>
  <c r="R32" i="36"/>
  <c r="R33" i="36"/>
  <c r="R34" i="36"/>
  <c r="R35" i="36"/>
  <c r="R36" i="36"/>
  <c r="R37" i="36"/>
  <c r="R38" i="36"/>
  <c r="R39" i="36"/>
  <c r="R40" i="36"/>
  <c r="R41" i="36"/>
  <c r="R42" i="36"/>
  <c r="R43" i="36"/>
  <c r="R44" i="36"/>
  <c r="R45" i="36"/>
  <c r="R46" i="36"/>
  <c r="R47" i="36"/>
  <c r="R48" i="36"/>
  <c r="R49" i="36"/>
  <c r="R50" i="36"/>
  <c r="R51" i="36"/>
  <c r="R52" i="36"/>
  <c r="R53" i="36"/>
  <c r="R54" i="36"/>
  <c r="R55" i="36"/>
  <c r="R56" i="36"/>
  <c r="R57" i="36"/>
  <c r="R58" i="36"/>
  <c r="R59" i="36"/>
  <c r="R60" i="36"/>
  <c r="R61" i="36"/>
  <c r="R62" i="36"/>
  <c r="R63" i="36"/>
  <c r="R64" i="36"/>
  <c r="R65" i="36"/>
  <c r="R66" i="36"/>
  <c r="R67" i="36"/>
  <c r="R68" i="36"/>
  <c r="R69" i="36"/>
  <c r="R70" i="36"/>
  <c r="R71" i="36"/>
  <c r="R72" i="36"/>
  <c r="R73" i="36"/>
  <c r="R74" i="36"/>
  <c r="R75" i="36"/>
  <c r="R76" i="36"/>
  <c r="R77" i="36"/>
  <c r="R78" i="36"/>
  <c r="R79" i="36"/>
  <c r="R80" i="36"/>
  <c r="R81" i="36"/>
  <c r="R82" i="36"/>
  <c r="R83" i="36"/>
  <c r="R84" i="36"/>
  <c r="R85" i="36"/>
  <c r="R86" i="36"/>
  <c r="R87" i="36"/>
  <c r="R88" i="36"/>
  <c r="R89" i="36"/>
  <c r="R90" i="36"/>
  <c r="R91" i="36"/>
  <c r="R92" i="36"/>
  <c r="R93" i="36"/>
  <c r="R94" i="36"/>
  <c r="R95" i="36"/>
  <c r="R96" i="36"/>
  <c r="R97" i="36"/>
  <c r="R98" i="36"/>
  <c r="R99" i="36"/>
  <c r="R100" i="36"/>
  <c r="R101" i="36"/>
  <c r="R102" i="36"/>
  <c r="R103" i="36"/>
  <c r="R104" i="36"/>
  <c r="R105" i="36"/>
  <c r="R106" i="36"/>
  <c r="R107" i="36"/>
  <c r="R108" i="36"/>
  <c r="R109" i="36"/>
  <c r="R110" i="36"/>
  <c r="R111" i="36"/>
  <c r="R112" i="36"/>
  <c r="R113" i="36"/>
  <c r="R114" i="36"/>
  <c r="R115" i="36"/>
  <c r="R116" i="36"/>
  <c r="R117" i="36"/>
  <c r="R118" i="36"/>
  <c r="R119" i="36"/>
  <c r="R120" i="36"/>
  <c r="R121" i="36"/>
  <c r="R122" i="36"/>
  <c r="R123" i="36"/>
  <c r="R124" i="36"/>
  <c r="R125" i="36"/>
  <c r="R126" i="36"/>
  <c r="R127" i="36"/>
  <c r="R128" i="36"/>
  <c r="R129" i="36"/>
  <c r="R130" i="36"/>
  <c r="R131" i="36"/>
  <c r="R132" i="36"/>
  <c r="R133" i="36"/>
  <c r="R134" i="36"/>
  <c r="R135" i="36"/>
  <c r="R136" i="36"/>
  <c r="R137" i="36"/>
  <c r="R138" i="36"/>
  <c r="R139" i="36"/>
  <c r="R140" i="36"/>
  <c r="R141" i="36"/>
  <c r="R142" i="36"/>
  <c r="R143" i="36"/>
  <c r="R144" i="36"/>
  <c r="R145" i="36"/>
  <c r="R146" i="36"/>
  <c r="R147" i="36"/>
  <c r="R148" i="36"/>
  <c r="R149" i="36"/>
  <c r="R150" i="36"/>
  <c r="R151" i="36"/>
  <c r="R152" i="36"/>
  <c r="R153" i="36"/>
  <c r="R154" i="36"/>
  <c r="R155" i="36"/>
  <c r="R156" i="36"/>
  <c r="R157" i="36"/>
  <c r="R158" i="36"/>
  <c r="R159" i="36"/>
  <c r="R160" i="36"/>
  <c r="R161" i="36"/>
  <c r="R162" i="36"/>
  <c r="R163" i="36"/>
  <c r="R164" i="36"/>
  <c r="R165" i="36"/>
  <c r="R166" i="36"/>
  <c r="R167" i="36"/>
  <c r="R168" i="36"/>
  <c r="R169" i="36"/>
  <c r="R170" i="36"/>
  <c r="R171" i="36"/>
  <c r="R172" i="36"/>
  <c r="R173" i="36"/>
  <c r="R174" i="36"/>
  <c r="R175" i="36"/>
  <c r="R176" i="36"/>
  <c r="R177" i="36"/>
  <c r="R178" i="36"/>
  <c r="R179" i="36"/>
  <c r="R180" i="36"/>
  <c r="R181" i="36"/>
  <c r="R182" i="36"/>
  <c r="R183" i="36"/>
  <c r="R184" i="36"/>
  <c r="R185" i="36"/>
  <c r="R186" i="36"/>
  <c r="R187" i="36"/>
  <c r="R188" i="36"/>
  <c r="R189" i="36"/>
  <c r="R190" i="36"/>
  <c r="R191" i="36"/>
  <c r="R192" i="36"/>
  <c r="R193" i="36"/>
  <c r="R194" i="36"/>
  <c r="R195" i="36"/>
  <c r="R196" i="36"/>
  <c r="R197" i="36"/>
  <c r="R198" i="36"/>
  <c r="R199" i="36"/>
  <c r="R200" i="36"/>
  <c r="R201" i="36"/>
  <c r="R202" i="36"/>
  <c r="R203" i="36"/>
  <c r="R204" i="36"/>
  <c r="R205" i="36"/>
  <c r="R206" i="36"/>
  <c r="R207" i="36"/>
  <c r="R208" i="36"/>
  <c r="R3" i="36"/>
  <c r="EN205" i="36" l="1"/>
  <c r="D76" i="36"/>
  <c r="I76" i="36"/>
  <c r="J76" i="36"/>
  <c r="K76" i="36"/>
  <c r="M76" i="36"/>
  <c r="P76" i="36"/>
  <c r="Q76" i="36"/>
  <c r="S76" i="36"/>
  <c r="T76" i="36"/>
  <c r="BB76" i="36"/>
  <c r="BG76" i="36"/>
  <c r="BH76" i="36"/>
  <c r="BI76" i="36"/>
  <c r="BJ76" i="36"/>
  <c r="BK76" i="36"/>
  <c r="BL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CA76" i="36"/>
  <c r="CB76" i="36"/>
  <c r="CC76" i="36"/>
  <c r="CD76" i="36"/>
  <c r="CE76" i="36"/>
  <c r="CF76" i="36"/>
  <c r="CG76" i="36"/>
  <c r="CH76" i="36"/>
  <c r="CI76" i="36"/>
  <c r="CJ76" i="36"/>
  <c r="CK76" i="36"/>
  <c r="CL76" i="36"/>
  <c r="CM76" i="36"/>
  <c r="CN76" i="36"/>
  <c r="CO76" i="36"/>
  <c r="CP76" i="36"/>
  <c r="CQ76" i="36"/>
  <c r="CR76" i="36"/>
  <c r="CS76" i="36"/>
  <c r="CT76" i="36"/>
  <c r="CU76" i="36"/>
  <c r="CV76" i="36"/>
  <c r="CW76" i="36"/>
  <c r="CX76" i="36"/>
  <c r="CY76" i="36"/>
  <c r="CZ76" i="36"/>
  <c r="DA76" i="36"/>
  <c r="DB76" i="36"/>
  <c r="DC76" i="36"/>
  <c r="DD76" i="36"/>
  <c r="DE76" i="36"/>
  <c r="DF76" i="36"/>
  <c r="DG76" i="36"/>
  <c r="DH76" i="36"/>
  <c r="DI76" i="36"/>
  <c r="DJ76" i="36"/>
  <c r="DK76" i="36"/>
  <c r="DL76" i="36"/>
  <c r="DM76" i="36"/>
  <c r="DN76" i="36"/>
  <c r="DO76" i="36"/>
  <c r="DP76" i="36"/>
  <c r="DQ76" i="36"/>
  <c r="DR76" i="36"/>
  <c r="DS76" i="36"/>
  <c r="DT76" i="36"/>
  <c r="DU76" i="36"/>
  <c r="DV76" i="36"/>
  <c r="DW76" i="36"/>
  <c r="DX76" i="36"/>
  <c r="DY76" i="36"/>
  <c r="DZ76" i="36"/>
  <c r="EA76" i="36"/>
  <c r="EB76" i="36"/>
  <c r="EC76" i="36"/>
  <c r="ED76" i="36"/>
  <c r="EE76" i="36"/>
  <c r="EF76" i="36"/>
  <c r="EG76" i="36"/>
  <c r="EH76" i="36"/>
  <c r="EI76" i="36"/>
  <c r="EJ76" i="36"/>
  <c r="EK76" i="36"/>
  <c r="EL76" i="36"/>
  <c r="EM76" i="36"/>
  <c r="EO76" i="36"/>
  <c r="EP76" i="36"/>
  <c r="EQ76" i="36"/>
  <c r="ER76" i="36"/>
  <c r="D77" i="36"/>
  <c r="I77" i="36"/>
  <c r="J77" i="36"/>
  <c r="K77" i="36"/>
  <c r="M77" i="36"/>
  <c r="P77" i="36"/>
  <c r="Q77" i="36"/>
  <c r="S77" i="36"/>
  <c r="T77" i="36"/>
  <c r="BB77" i="36"/>
  <c r="BG77" i="36"/>
  <c r="BH77" i="36"/>
  <c r="BI77" i="36"/>
  <c r="BJ77" i="36"/>
  <c r="BK77" i="36"/>
  <c r="BL77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CA77" i="36"/>
  <c r="CB77" i="36"/>
  <c r="CC77" i="36"/>
  <c r="CD77" i="36"/>
  <c r="CE77" i="36"/>
  <c r="CF77" i="36"/>
  <c r="CG77" i="36"/>
  <c r="CH77" i="36"/>
  <c r="CI77" i="36"/>
  <c r="CJ77" i="36"/>
  <c r="CK77" i="36"/>
  <c r="CL77" i="36"/>
  <c r="CM77" i="36"/>
  <c r="CN77" i="36"/>
  <c r="CO77" i="36"/>
  <c r="CP77" i="36"/>
  <c r="CQ77" i="36"/>
  <c r="CR77" i="36"/>
  <c r="CS77" i="36"/>
  <c r="CT77" i="36"/>
  <c r="CU77" i="36"/>
  <c r="CV77" i="36"/>
  <c r="CW77" i="36"/>
  <c r="CX77" i="36"/>
  <c r="CY77" i="36"/>
  <c r="CZ77" i="36"/>
  <c r="DA77" i="36"/>
  <c r="DB77" i="36"/>
  <c r="DC77" i="36"/>
  <c r="DD77" i="36"/>
  <c r="DE77" i="36"/>
  <c r="DF77" i="36"/>
  <c r="DG77" i="36"/>
  <c r="DH77" i="36"/>
  <c r="DI77" i="36"/>
  <c r="DJ77" i="36"/>
  <c r="DK77" i="36"/>
  <c r="DL77" i="36"/>
  <c r="DM77" i="36"/>
  <c r="DN77" i="36"/>
  <c r="DO77" i="36"/>
  <c r="DP77" i="36"/>
  <c r="DQ77" i="36"/>
  <c r="DR77" i="36"/>
  <c r="DS77" i="36"/>
  <c r="DT77" i="36"/>
  <c r="DU77" i="36"/>
  <c r="DV77" i="36"/>
  <c r="DW77" i="36"/>
  <c r="DX77" i="36"/>
  <c r="DY77" i="36"/>
  <c r="DZ77" i="36"/>
  <c r="EA77" i="36"/>
  <c r="EB77" i="36"/>
  <c r="EC77" i="36"/>
  <c r="ED77" i="36"/>
  <c r="EE77" i="36"/>
  <c r="EF77" i="36"/>
  <c r="EG77" i="36"/>
  <c r="EH77" i="36"/>
  <c r="EI77" i="36"/>
  <c r="EJ77" i="36"/>
  <c r="EK77" i="36"/>
  <c r="EL77" i="36"/>
  <c r="EM77" i="36"/>
  <c r="EO77" i="36"/>
  <c r="EP77" i="36"/>
  <c r="EQ77" i="36"/>
  <c r="ER77" i="36"/>
  <c r="D127" i="36"/>
  <c r="I127" i="36"/>
  <c r="J127" i="36"/>
  <c r="K127" i="36"/>
  <c r="M127" i="36"/>
  <c r="P127" i="36"/>
  <c r="Q127" i="36"/>
  <c r="S127" i="36"/>
  <c r="T127" i="36"/>
  <c r="BB127" i="36"/>
  <c r="BG127" i="36"/>
  <c r="BH127" i="36"/>
  <c r="BI127" i="36"/>
  <c r="BJ127" i="36"/>
  <c r="BK127" i="36"/>
  <c r="BL127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CA127" i="36"/>
  <c r="CB127" i="36"/>
  <c r="CC127" i="36"/>
  <c r="CD127" i="36"/>
  <c r="CE127" i="36"/>
  <c r="CF127" i="36"/>
  <c r="CG127" i="36"/>
  <c r="CH127" i="36"/>
  <c r="CI127" i="36"/>
  <c r="CJ127" i="36"/>
  <c r="CK127" i="36"/>
  <c r="CL127" i="36"/>
  <c r="CM127" i="36"/>
  <c r="CN127" i="36"/>
  <c r="CO127" i="36"/>
  <c r="CP127" i="36"/>
  <c r="CQ127" i="36"/>
  <c r="CR127" i="36"/>
  <c r="CS127" i="36"/>
  <c r="CT127" i="36"/>
  <c r="CU127" i="36"/>
  <c r="CV127" i="36"/>
  <c r="CW127" i="36"/>
  <c r="CX127" i="36"/>
  <c r="CY127" i="36"/>
  <c r="CZ127" i="36"/>
  <c r="DA127" i="36"/>
  <c r="DB127" i="36"/>
  <c r="DC127" i="36"/>
  <c r="DD127" i="36"/>
  <c r="DE127" i="36"/>
  <c r="DF127" i="36"/>
  <c r="DG127" i="36"/>
  <c r="DH127" i="36"/>
  <c r="DI127" i="36"/>
  <c r="DJ127" i="36"/>
  <c r="DK127" i="36"/>
  <c r="DL127" i="36"/>
  <c r="DM127" i="36"/>
  <c r="DN127" i="36"/>
  <c r="DO127" i="36"/>
  <c r="DP127" i="36"/>
  <c r="DQ127" i="36"/>
  <c r="DR127" i="36"/>
  <c r="DS127" i="36"/>
  <c r="DT127" i="36"/>
  <c r="DU127" i="36"/>
  <c r="DV127" i="36"/>
  <c r="DW127" i="36"/>
  <c r="DX127" i="36"/>
  <c r="DY127" i="36"/>
  <c r="DZ127" i="36"/>
  <c r="EA127" i="36"/>
  <c r="EB127" i="36"/>
  <c r="EC127" i="36"/>
  <c r="ED127" i="36"/>
  <c r="EE127" i="36"/>
  <c r="EF127" i="36"/>
  <c r="EG127" i="36"/>
  <c r="EH127" i="36"/>
  <c r="EI127" i="36"/>
  <c r="EJ127" i="36"/>
  <c r="EK127" i="36"/>
  <c r="EL127" i="36"/>
  <c r="EM127" i="36"/>
  <c r="EO127" i="36"/>
  <c r="EP127" i="36"/>
  <c r="EQ127" i="36"/>
  <c r="ER127" i="36"/>
  <c r="D128" i="36"/>
  <c r="I128" i="36"/>
  <c r="J128" i="36"/>
  <c r="K128" i="36"/>
  <c r="M128" i="36"/>
  <c r="P128" i="36"/>
  <c r="Q128" i="36"/>
  <c r="S128" i="36"/>
  <c r="T128" i="36"/>
  <c r="BB128" i="36"/>
  <c r="BG128" i="36"/>
  <c r="BH128" i="36"/>
  <c r="BI128" i="36"/>
  <c r="BJ128" i="36"/>
  <c r="BK128" i="36"/>
  <c r="BL128" i="36"/>
  <c r="BM128" i="36"/>
  <c r="BN128" i="36"/>
  <c r="BO128" i="36"/>
  <c r="BP128" i="36"/>
  <c r="BQ128" i="36"/>
  <c r="BR128" i="36"/>
  <c r="BS128" i="36"/>
  <c r="BU128" i="36"/>
  <c r="BV128" i="36"/>
  <c r="BW128" i="36"/>
  <c r="BX128" i="36"/>
  <c r="BY128" i="36"/>
  <c r="BZ128" i="36"/>
  <c r="CA128" i="36"/>
  <c r="CB128" i="36"/>
  <c r="CC128" i="36"/>
  <c r="CD128" i="36"/>
  <c r="CE128" i="36"/>
  <c r="CF128" i="36"/>
  <c r="CG128" i="36"/>
  <c r="CH128" i="36"/>
  <c r="CI128" i="36"/>
  <c r="CJ128" i="36"/>
  <c r="CK128" i="36"/>
  <c r="CM128" i="36"/>
  <c r="CN128" i="36"/>
  <c r="CO128" i="36"/>
  <c r="CP128" i="36"/>
  <c r="CQ128" i="36"/>
  <c r="CR128" i="36"/>
  <c r="CS128" i="36"/>
  <c r="CT128" i="36"/>
  <c r="CU128" i="36"/>
  <c r="CV128" i="36"/>
  <c r="CW128" i="36"/>
  <c r="CX128" i="36"/>
  <c r="CY128" i="36"/>
  <c r="CZ128" i="36"/>
  <c r="DA128" i="36"/>
  <c r="DB128" i="36"/>
  <c r="DC128" i="36"/>
  <c r="DD128" i="36"/>
  <c r="DE128" i="36"/>
  <c r="DF128" i="36"/>
  <c r="DG128" i="36"/>
  <c r="DH128" i="36"/>
  <c r="DI128" i="36"/>
  <c r="DJ128" i="36"/>
  <c r="DK128" i="36"/>
  <c r="DL128" i="36"/>
  <c r="DM128" i="36"/>
  <c r="DN128" i="36"/>
  <c r="DO128" i="36"/>
  <c r="DP128" i="36"/>
  <c r="DQ128" i="36"/>
  <c r="DR128" i="36"/>
  <c r="DS128" i="36"/>
  <c r="DT128" i="36"/>
  <c r="DU128" i="36"/>
  <c r="DV128" i="36"/>
  <c r="DW128" i="36"/>
  <c r="DX128" i="36"/>
  <c r="DY128" i="36"/>
  <c r="DZ128" i="36"/>
  <c r="EA128" i="36"/>
  <c r="EB128" i="36"/>
  <c r="EC128" i="36"/>
  <c r="ED128" i="36"/>
  <c r="EE128" i="36"/>
  <c r="EF128" i="36"/>
  <c r="EG128" i="36"/>
  <c r="EH128" i="36"/>
  <c r="EI128" i="36"/>
  <c r="EJ128" i="36"/>
  <c r="EK128" i="36"/>
  <c r="EL128" i="36"/>
  <c r="EM128" i="36"/>
  <c r="EO128" i="36"/>
  <c r="EP128" i="36"/>
  <c r="EQ128" i="36"/>
  <c r="ER128" i="36"/>
  <c r="D138" i="36"/>
  <c r="I138" i="36"/>
  <c r="J138" i="36"/>
  <c r="K138" i="36"/>
  <c r="M138" i="36"/>
  <c r="P138" i="36"/>
  <c r="Q138" i="36"/>
  <c r="S138" i="36"/>
  <c r="T138" i="36"/>
  <c r="BB138" i="36"/>
  <c r="BG138" i="36"/>
  <c r="BH138" i="36"/>
  <c r="BI138" i="36"/>
  <c r="BJ138" i="36"/>
  <c r="BK138" i="36"/>
  <c r="BL138" i="36"/>
  <c r="BM138" i="36"/>
  <c r="BN138" i="36"/>
  <c r="BO138" i="36"/>
  <c r="BP138" i="36"/>
  <c r="BQ138" i="36"/>
  <c r="BR138" i="36"/>
  <c r="BS138" i="36"/>
  <c r="BU138" i="36"/>
  <c r="BV138" i="36"/>
  <c r="BW138" i="36"/>
  <c r="BX138" i="36"/>
  <c r="BY138" i="36"/>
  <c r="BZ138" i="36"/>
  <c r="CA138" i="36"/>
  <c r="CB138" i="36"/>
  <c r="CC138" i="36"/>
  <c r="CD138" i="36"/>
  <c r="CE138" i="36"/>
  <c r="CF138" i="36"/>
  <c r="CG138" i="36"/>
  <c r="CH138" i="36"/>
  <c r="CI138" i="36"/>
  <c r="CJ138" i="36"/>
  <c r="CK138" i="36"/>
  <c r="CM138" i="36"/>
  <c r="CN138" i="36"/>
  <c r="CO138" i="36"/>
  <c r="CP138" i="36"/>
  <c r="CQ138" i="36"/>
  <c r="CR138" i="36"/>
  <c r="CS138" i="36"/>
  <c r="CT138" i="36"/>
  <c r="CU138" i="36"/>
  <c r="CV138" i="36"/>
  <c r="CW138" i="36"/>
  <c r="CX138" i="36"/>
  <c r="CY138" i="36"/>
  <c r="CZ138" i="36"/>
  <c r="DA138" i="36"/>
  <c r="DB138" i="36"/>
  <c r="DC138" i="36"/>
  <c r="DD138" i="36"/>
  <c r="DE138" i="36"/>
  <c r="DF138" i="36"/>
  <c r="DG138" i="36"/>
  <c r="DH138" i="36"/>
  <c r="DI138" i="36"/>
  <c r="DJ138" i="36"/>
  <c r="DK138" i="36"/>
  <c r="DL138" i="36"/>
  <c r="DM138" i="36"/>
  <c r="DN138" i="36"/>
  <c r="DO138" i="36"/>
  <c r="DP138" i="36"/>
  <c r="DQ138" i="36"/>
  <c r="DR138" i="36"/>
  <c r="DS138" i="36"/>
  <c r="DT138" i="36"/>
  <c r="DU138" i="36"/>
  <c r="DV138" i="36"/>
  <c r="DW138" i="36"/>
  <c r="DX138" i="36"/>
  <c r="DY138" i="36"/>
  <c r="DZ138" i="36"/>
  <c r="EA138" i="36"/>
  <c r="EB138" i="36"/>
  <c r="EC138" i="36"/>
  <c r="ED138" i="36"/>
  <c r="EE138" i="36"/>
  <c r="EF138" i="36"/>
  <c r="EG138" i="36"/>
  <c r="EH138" i="36"/>
  <c r="EI138" i="36"/>
  <c r="EJ138" i="36"/>
  <c r="EK138" i="36"/>
  <c r="EL138" i="36"/>
  <c r="EM138" i="36"/>
  <c r="EO138" i="36"/>
  <c r="EP138" i="36"/>
  <c r="EQ138" i="36"/>
  <c r="ER138" i="36"/>
  <c r="D145" i="36"/>
  <c r="I145" i="36"/>
  <c r="J145" i="36"/>
  <c r="K145" i="36"/>
  <c r="M145" i="36"/>
  <c r="P145" i="36"/>
  <c r="Q145" i="36"/>
  <c r="S145" i="36"/>
  <c r="T145" i="36"/>
  <c r="BB145" i="36"/>
  <c r="BG145" i="36"/>
  <c r="BH145" i="36"/>
  <c r="BI145" i="36"/>
  <c r="BJ145" i="36"/>
  <c r="BK145" i="36"/>
  <c r="BL145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CA145" i="36"/>
  <c r="CB145" i="36"/>
  <c r="CC145" i="36"/>
  <c r="CD145" i="36"/>
  <c r="CE145" i="36"/>
  <c r="CF145" i="36"/>
  <c r="CG145" i="36"/>
  <c r="CH145" i="36"/>
  <c r="CI145" i="36"/>
  <c r="CJ145" i="36"/>
  <c r="CK145" i="36"/>
  <c r="CL145" i="36"/>
  <c r="CM145" i="36"/>
  <c r="CN145" i="36"/>
  <c r="CO145" i="36"/>
  <c r="CP145" i="36"/>
  <c r="CQ145" i="36"/>
  <c r="CR145" i="36"/>
  <c r="CS145" i="36"/>
  <c r="CT145" i="36"/>
  <c r="CU145" i="36"/>
  <c r="CV145" i="36"/>
  <c r="CW145" i="36"/>
  <c r="CX145" i="36"/>
  <c r="CY145" i="36"/>
  <c r="CZ145" i="36"/>
  <c r="DA145" i="36"/>
  <c r="DB145" i="36"/>
  <c r="DC145" i="36"/>
  <c r="DD145" i="36"/>
  <c r="DE145" i="36"/>
  <c r="DF145" i="36"/>
  <c r="DG145" i="36"/>
  <c r="DH145" i="36"/>
  <c r="DI145" i="36"/>
  <c r="DJ145" i="36"/>
  <c r="DK145" i="36"/>
  <c r="DL145" i="36"/>
  <c r="DM145" i="36"/>
  <c r="DN145" i="36"/>
  <c r="DO145" i="36"/>
  <c r="DP145" i="36"/>
  <c r="DQ145" i="36"/>
  <c r="DR145" i="36"/>
  <c r="DS145" i="36"/>
  <c r="DT145" i="36"/>
  <c r="DU145" i="36"/>
  <c r="DV145" i="36"/>
  <c r="DW145" i="36"/>
  <c r="DX145" i="36"/>
  <c r="DY145" i="36"/>
  <c r="DZ145" i="36"/>
  <c r="EA145" i="36"/>
  <c r="EB145" i="36"/>
  <c r="EC145" i="36"/>
  <c r="ED145" i="36"/>
  <c r="EE145" i="36"/>
  <c r="EF145" i="36"/>
  <c r="EG145" i="36"/>
  <c r="EH145" i="36"/>
  <c r="EI145" i="36"/>
  <c r="EJ145" i="36"/>
  <c r="EK145" i="36"/>
  <c r="EL145" i="36"/>
  <c r="EM145" i="36"/>
  <c r="EO145" i="36"/>
  <c r="EP145" i="36"/>
  <c r="EQ145" i="36"/>
  <c r="ER145" i="36"/>
  <c r="D151" i="36"/>
  <c r="I151" i="36"/>
  <c r="J151" i="36"/>
  <c r="K151" i="36"/>
  <c r="M151" i="36"/>
  <c r="P151" i="36"/>
  <c r="Q151" i="36"/>
  <c r="S151" i="36"/>
  <c r="T151" i="36"/>
  <c r="BB151" i="36"/>
  <c r="BG151" i="36"/>
  <c r="BH151" i="36"/>
  <c r="BI151" i="36"/>
  <c r="BJ151" i="36"/>
  <c r="BK151" i="36"/>
  <c r="BL151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CA151" i="36"/>
  <c r="CB151" i="36"/>
  <c r="CC151" i="36"/>
  <c r="CD151" i="36"/>
  <c r="CE151" i="36"/>
  <c r="CF151" i="36"/>
  <c r="CG151" i="36"/>
  <c r="CH151" i="36"/>
  <c r="CI151" i="36"/>
  <c r="CJ151" i="36"/>
  <c r="CK151" i="36"/>
  <c r="CL151" i="36"/>
  <c r="CM151" i="36"/>
  <c r="CN151" i="36"/>
  <c r="CO151" i="36"/>
  <c r="CP151" i="36"/>
  <c r="CQ151" i="36"/>
  <c r="CR151" i="36"/>
  <c r="CS151" i="36"/>
  <c r="CT151" i="36"/>
  <c r="CU151" i="36"/>
  <c r="CV151" i="36"/>
  <c r="CW151" i="36"/>
  <c r="CX151" i="36"/>
  <c r="CY151" i="36"/>
  <c r="CZ151" i="36"/>
  <c r="DA151" i="36"/>
  <c r="DB151" i="36"/>
  <c r="DC151" i="36"/>
  <c r="DD151" i="36"/>
  <c r="DE151" i="36"/>
  <c r="DF151" i="36"/>
  <c r="DG151" i="36"/>
  <c r="DH151" i="36"/>
  <c r="DI151" i="36"/>
  <c r="DJ151" i="36"/>
  <c r="DK151" i="36"/>
  <c r="DL151" i="36"/>
  <c r="DM151" i="36"/>
  <c r="DN151" i="36"/>
  <c r="DO151" i="36"/>
  <c r="DP151" i="36"/>
  <c r="DQ151" i="36"/>
  <c r="DR151" i="36"/>
  <c r="DS151" i="36"/>
  <c r="DT151" i="36"/>
  <c r="DU151" i="36"/>
  <c r="DV151" i="36"/>
  <c r="DW151" i="36"/>
  <c r="DX151" i="36"/>
  <c r="DY151" i="36"/>
  <c r="DZ151" i="36"/>
  <c r="EA151" i="36"/>
  <c r="EB151" i="36"/>
  <c r="EC151" i="36"/>
  <c r="ED151" i="36"/>
  <c r="EE151" i="36"/>
  <c r="EF151" i="36"/>
  <c r="EG151" i="36"/>
  <c r="EH151" i="36"/>
  <c r="EI151" i="36"/>
  <c r="EJ151" i="36"/>
  <c r="EK151" i="36"/>
  <c r="EL151" i="36"/>
  <c r="EM151" i="36"/>
  <c r="EO151" i="36"/>
  <c r="EP151" i="36"/>
  <c r="EQ151" i="36"/>
  <c r="ER151" i="36"/>
  <c r="D155" i="36"/>
  <c r="I155" i="36"/>
  <c r="J155" i="36"/>
  <c r="K155" i="36"/>
  <c r="M155" i="36"/>
  <c r="P155" i="36"/>
  <c r="Q155" i="36"/>
  <c r="S155" i="36"/>
  <c r="T155" i="36"/>
  <c r="BB155" i="36"/>
  <c r="BG155" i="36"/>
  <c r="BH155" i="36"/>
  <c r="BI155" i="36"/>
  <c r="BJ155" i="36"/>
  <c r="BK155" i="36"/>
  <c r="BL155" i="36"/>
  <c r="BM155" i="36"/>
  <c r="BN155" i="36"/>
  <c r="BO155" i="36"/>
  <c r="BP155" i="36"/>
  <c r="BQ155" i="36"/>
  <c r="BR155" i="36"/>
  <c r="BS155" i="36"/>
  <c r="BT155" i="36"/>
  <c r="BU155" i="36"/>
  <c r="BV155" i="36"/>
  <c r="BW155" i="36"/>
  <c r="BX155" i="36"/>
  <c r="BY155" i="36"/>
  <c r="BZ155" i="36"/>
  <c r="CA155" i="36"/>
  <c r="CB155" i="36"/>
  <c r="CC155" i="36"/>
  <c r="CD155" i="36"/>
  <c r="CE155" i="36"/>
  <c r="CF155" i="36"/>
  <c r="CG155" i="36"/>
  <c r="CH155" i="36"/>
  <c r="CI155" i="36"/>
  <c r="CJ155" i="36"/>
  <c r="CK155" i="36"/>
  <c r="CL155" i="36"/>
  <c r="CM155" i="36"/>
  <c r="CN155" i="36"/>
  <c r="CO155" i="36"/>
  <c r="CP155" i="36"/>
  <c r="CQ155" i="36"/>
  <c r="CR155" i="36"/>
  <c r="CS155" i="36"/>
  <c r="CT155" i="36"/>
  <c r="CU155" i="36"/>
  <c r="CV155" i="36"/>
  <c r="CW155" i="36"/>
  <c r="CX155" i="36"/>
  <c r="CY155" i="36"/>
  <c r="CZ155" i="36"/>
  <c r="DA155" i="36"/>
  <c r="DB155" i="36"/>
  <c r="DC155" i="36"/>
  <c r="DD155" i="36"/>
  <c r="DE155" i="36"/>
  <c r="DF155" i="36"/>
  <c r="DG155" i="36"/>
  <c r="DH155" i="36"/>
  <c r="DI155" i="36"/>
  <c r="DJ155" i="36"/>
  <c r="DK155" i="36"/>
  <c r="DL155" i="36"/>
  <c r="DM155" i="36"/>
  <c r="DN155" i="36"/>
  <c r="DO155" i="36"/>
  <c r="DP155" i="36"/>
  <c r="DQ155" i="36"/>
  <c r="DR155" i="36"/>
  <c r="DS155" i="36"/>
  <c r="DT155" i="36"/>
  <c r="DU155" i="36"/>
  <c r="DV155" i="36"/>
  <c r="DW155" i="36"/>
  <c r="DX155" i="36"/>
  <c r="DY155" i="36"/>
  <c r="DZ155" i="36"/>
  <c r="EA155" i="36"/>
  <c r="EB155" i="36"/>
  <c r="EC155" i="36"/>
  <c r="ED155" i="36"/>
  <c r="EE155" i="36"/>
  <c r="EF155" i="36"/>
  <c r="EG155" i="36"/>
  <c r="EH155" i="36"/>
  <c r="EI155" i="36"/>
  <c r="EJ155" i="36"/>
  <c r="EK155" i="36"/>
  <c r="EL155" i="36"/>
  <c r="EM155" i="36"/>
  <c r="EO155" i="36"/>
  <c r="EP155" i="36"/>
  <c r="EQ155" i="36"/>
  <c r="ER155" i="36"/>
  <c r="D165" i="36"/>
  <c r="I165" i="36"/>
  <c r="J165" i="36"/>
  <c r="K165" i="36"/>
  <c r="M165" i="36"/>
  <c r="P165" i="36"/>
  <c r="Q165" i="36"/>
  <c r="S165" i="36"/>
  <c r="T165" i="36"/>
  <c r="BB165" i="36"/>
  <c r="BG165" i="36"/>
  <c r="BH165" i="36"/>
  <c r="BI165" i="36"/>
  <c r="BJ165" i="36"/>
  <c r="BK165" i="36"/>
  <c r="BL165" i="36"/>
  <c r="BM165" i="36"/>
  <c r="BN165" i="36"/>
  <c r="BO165" i="36"/>
  <c r="BP165" i="36"/>
  <c r="BQ165" i="36"/>
  <c r="BR165" i="36"/>
  <c r="BS165" i="36"/>
  <c r="BT165" i="36"/>
  <c r="BU165" i="36"/>
  <c r="BV165" i="36"/>
  <c r="BW165" i="36"/>
  <c r="BX165" i="36"/>
  <c r="BY165" i="36"/>
  <c r="BZ165" i="36"/>
  <c r="CA165" i="36"/>
  <c r="CB165" i="36"/>
  <c r="CC165" i="36"/>
  <c r="CD165" i="36"/>
  <c r="CE165" i="36"/>
  <c r="CF165" i="36"/>
  <c r="CG165" i="36"/>
  <c r="CH165" i="36"/>
  <c r="CI165" i="36"/>
  <c r="CJ165" i="36"/>
  <c r="CK165" i="36"/>
  <c r="CL165" i="36"/>
  <c r="CM165" i="36"/>
  <c r="CN165" i="36"/>
  <c r="CO165" i="36"/>
  <c r="CP165" i="36"/>
  <c r="CQ165" i="36"/>
  <c r="CR165" i="36"/>
  <c r="CS165" i="36"/>
  <c r="CT165" i="36"/>
  <c r="CU165" i="36"/>
  <c r="CV165" i="36"/>
  <c r="CW165" i="36"/>
  <c r="CX165" i="36"/>
  <c r="CY165" i="36"/>
  <c r="CZ165" i="36"/>
  <c r="DA165" i="36"/>
  <c r="DB165" i="36"/>
  <c r="DC165" i="36"/>
  <c r="DD165" i="36"/>
  <c r="DE165" i="36"/>
  <c r="DF165" i="36"/>
  <c r="DG165" i="36"/>
  <c r="DH165" i="36"/>
  <c r="DI165" i="36"/>
  <c r="DJ165" i="36"/>
  <c r="DK165" i="36"/>
  <c r="DL165" i="36"/>
  <c r="DM165" i="36"/>
  <c r="DN165" i="36"/>
  <c r="DO165" i="36"/>
  <c r="DP165" i="36"/>
  <c r="DQ165" i="36"/>
  <c r="DR165" i="36"/>
  <c r="DS165" i="36"/>
  <c r="DT165" i="36"/>
  <c r="DU165" i="36"/>
  <c r="DV165" i="36"/>
  <c r="DW165" i="36"/>
  <c r="DX165" i="36"/>
  <c r="DY165" i="36"/>
  <c r="DZ165" i="36"/>
  <c r="EA165" i="36"/>
  <c r="EB165" i="36"/>
  <c r="EC165" i="36"/>
  <c r="ED165" i="36"/>
  <c r="EE165" i="36"/>
  <c r="EF165" i="36"/>
  <c r="EG165" i="36"/>
  <c r="EH165" i="36"/>
  <c r="EI165" i="36"/>
  <c r="EJ165" i="36"/>
  <c r="EK165" i="36"/>
  <c r="EL165" i="36"/>
  <c r="EM165" i="36"/>
  <c r="EO165" i="36"/>
  <c r="EP165" i="36"/>
  <c r="EQ165" i="36"/>
  <c r="ER165" i="36"/>
  <c r="D180" i="36"/>
  <c r="I180" i="36"/>
  <c r="J180" i="36"/>
  <c r="K180" i="36"/>
  <c r="M180" i="36"/>
  <c r="P180" i="36"/>
  <c r="Q180" i="36"/>
  <c r="S180" i="36"/>
  <c r="T180" i="36"/>
  <c r="BB180" i="36"/>
  <c r="BG180" i="36"/>
  <c r="BH180" i="36"/>
  <c r="BI180" i="36"/>
  <c r="BJ180" i="36"/>
  <c r="BK180" i="36"/>
  <c r="BL180" i="36"/>
  <c r="BM180" i="36"/>
  <c r="BN180" i="36"/>
  <c r="BO180" i="36"/>
  <c r="BP180" i="36"/>
  <c r="BQ180" i="36"/>
  <c r="BR180" i="36"/>
  <c r="BS180" i="36"/>
  <c r="BT180" i="36"/>
  <c r="BU180" i="36"/>
  <c r="BV180" i="36"/>
  <c r="BW180" i="36"/>
  <c r="BX180" i="36"/>
  <c r="BY180" i="36"/>
  <c r="BZ180" i="36"/>
  <c r="CA180" i="36"/>
  <c r="CB180" i="36"/>
  <c r="CC180" i="36"/>
  <c r="CD180" i="36"/>
  <c r="CE180" i="36"/>
  <c r="CF180" i="36"/>
  <c r="CG180" i="36"/>
  <c r="CH180" i="36"/>
  <c r="CI180" i="36"/>
  <c r="CJ180" i="36"/>
  <c r="CK180" i="36"/>
  <c r="CL180" i="36"/>
  <c r="CM180" i="36"/>
  <c r="CN180" i="36"/>
  <c r="CO180" i="36"/>
  <c r="CP180" i="36"/>
  <c r="CQ180" i="36"/>
  <c r="CR180" i="36"/>
  <c r="CS180" i="36"/>
  <c r="CT180" i="36"/>
  <c r="CU180" i="36"/>
  <c r="CV180" i="36"/>
  <c r="CW180" i="36"/>
  <c r="CX180" i="36"/>
  <c r="CY180" i="36"/>
  <c r="CZ180" i="36"/>
  <c r="DA180" i="36"/>
  <c r="DB180" i="36"/>
  <c r="DC180" i="36"/>
  <c r="DD180" i="36"/>
  <c r="DE180" i="36"/>
  <c r="DF180" i="36"/>
  <c r="DG180" i="36"/>
  <c r="DH180" i="36"/>
  <c r="DI180" i="36"/>
  <c r="DJ180" i="36"/>
  <c r="DK180" i="36"/>
  <c r="DL180" i="36"/>
  <c r="DM180" i="36"/>
  <c r="DN180" i="36"/>
  <c r="DO180" i="36"/>
  <c r="DP180" i="36"/>
  <c r="DQ180" i="36"/>
  <c r="DR180" i="36"/>
  <c r="DS180" i="36"/>
  <c r="DT180" i="36"/>
  <c r="DU180" i="36"/>
  <c r="DV180" i="36"/>
  <c r="DW180" i="36"/>
  <c r="DX180" i="36"/>
  <c r="DY180" i="36"/>
  <c r="DZ180" i="36"/>
  <c r="EA180" i="36"/>
  <c r="EB180" i="36"/>
  <c r="EC180" i="36"/>
  <c r="ED180" i="36"/>
  <c r="EE180" i="36"/>
  <c r="EF180" i="36"/>
  <c r="EG180" i="36"/>
  <c r="EH180" i="36"/>
  <c r="EI180" i="36"/>
  <c r="EJ180" i="36"/>
  <c r="EK180" i="36"/>
  <c r="EL180" i="36"/>
  <c r="EM180" i="36"/>
  <c r="EO180" i="36"/>
  <c r="EP180" i="36"/>
  <c r="EQ180" i="36"/>
  <c r="ER180" i="36"/>
  <c r="D182" i="36"/>
  <c r="I182" i="36"/>
  <c r="J182" i="36"/>
  <c r="K182" i="36"/>
  <c r="M182" i="36"/>
  <c r="P182" i="36"/>
  <c r="Q182" i="36"/>
  <c r="S182" i="36"/>
  <c r="T182" i="36"/>
  <c r="BB182" i="36"/>
  <c r="BG182" i="36"/>
  <c r="BH182" i="36"/>
  <c r="BI182" i="36"/>
  <c r="BJ182" i="36"/>
  <c r="BK182" i="36"/>
  <c r="BL182" i="36"/>
  <c r="BM182" i="36"/>
  <c r="BN182" i="36"/>
  <c r="BO182" i="36"/>
  <c r="BP182" i="36"/>
  <c r="BQ182" i="36"/>
  <c r="BR182" i="36"/>
  <c r="BS182" i="36"/>
  <c r="BT182" i="36"/>
  <c r="BU182" i="36"/>
  <c r="BV182" i="36"/>
  <c r="BW182" i="36"/>
  <c r="BX182" i="36"/>
  <c r="BY182" i="36"/>
  <c r="BZ182" i="36"/>
  <c r="CA182" i="36"/>
  <c r="CB182" i="36"/>
  <c r="CC182" i="36"/>
  <c r="CD182" i="36"/>
  <c r="CE182" i="36"/>
  <c r="CF182" i="36"/>
  <c r="CG182" i="36"/>
  <c r="CH182" i="36"/>
  <c r="CI182" i="36"/>
  <c r="CJ182" i="36"/>
  <c r="CK182" i="36"/>
  <c r="CL182" i="36"/>
  <c r="CM182" i="36"/>
  <c r="CN182" i="36"/>
  <c r="CO182" i="36"/>
  <c r="CP182" i="36"/>
  <c r="CQ182" i="36"/>
  <c r="CR182" i="36"/>
  <c r="CS182" i="36"/>
  <c r="CT182" i="36"/>
  <c r="CU182" i="36"/>
  <c r="CV182" i="36"/>
  <c r="CW182" i="36"/>
  <c r="CX182" i="36"/>
  <c r="CY182" i="36"/>
  <c r="CZ182" i="36"/>
  <c r="DA182" i="36"/>
  <c r="DB182" i="36"/>
  <c r="DC182" i="36"/>
  <c r="DD182" i="36"/>
  <c r="DE182" i="36"/>
  <c r="DF182" i="36"/>
  <c r="DG182" i="36"/>
  <c r="DH182" i="36"/>
  <c r="DI182" i="36"/>
  <c r="DJ182" i="36"/>
  <c r="DK182" i="36"/>
  <c r="DL182" i="36"/>
  <c r="DM182" i="36"/>
  <c r="DN182" i="36"/>
  <c r="DO182" i="36"/>
  <c r="DP182" i="36"/>
  <c r="DQ182" i="36"/>
  <c r="DR182" i="36"/>
  <c r="DS182" i="36"/>
  <c r="DT182" i="36"/>
  <c r="DU182" i="36"/>
  <c r="DV182" i="36"/>
  <c r="DW182" i="36"/>
  <c r="DX182" i="36"/>
  <c r="DY182" i="36"/>
  <c r="DZ182" i="36"/>
  <c r="EA182" i="36"/>
  <c r="EB182" i="36"/>
  <c r="EC182" i="36"/>
  <c r="ED182" i="36"/>
  <c r="EE182" i="36"/>
  <c r="EF182" i="36"/>
  <c r="EG182" i="36"/>
  <c r="EH182" i="36"/>
  <c r="EI182" i="36"/>
  <c r="EJ182" i="36"/>
  <c r="EK182" i="36"/>
  <c r="EL182" i="36"/>
  <c r="EM182" i="36"/>
  <c r="EO182" i="36"/>
  <c r="EP182" i="36"/>
  <c r="EQ182" i="36"/>
  <c r="ER182" i="36"/>
  <c r="D190" i="36"/>
  <c r="I190" i="36"/>
  <c r="J190" i="36"/>
  <c r="K190" i="36"/>
  <c r="M190" i="36"/>
  <c r="P190" i="36"/>
  <c r="Q190" i="36"/>
  <c r="S190" i="36"/>
  <c r="T190" i="36"/>
  <c r="BB190" i="36"/>
  <c r="BG190" i="36"/>
  <c r="BH190" i="36"/>
  <c r="BI190" i="36"/>
  <c r="BJ190" i="36"/>
  <c r="BK190" i="36"/>
  <c r="BL190" i="36"/>
  <c r="BM190" i="36"/>
  <c r="BN190" i="36"/>
  <c r="BO190" i="36"/>
  <c r="BP190" i="36"/>
  <c r="BQ190" i="36"/>
  <c r="BR190" i="36"/>
  <c r="BS190" i="36"/>
  <c r="BT190" i="36"/>
  <c r="BU190" i="36"/>
  <c r="BV190" i="36"/>
  <c r="BW190" i="36"/>
  <c r="BX190" i="36"/>
  <c r="BY190" i="36"/>
  <c r="BZ190" i="36"/>
  <c r="CA190" i="36"/>
  <c r="CB190" i="36"/>
  <c r="CC190" i="36"/>
  <c r="CD190" i="36"/>
  <c r="CE190" i="36"/>
  <c r="CF190" i="36"/>
  <c r="CG190" i="36"/>
  <c r="CH190" i="36"/>
  <c r="CI190" i="36"/>
  <c r="CJ190" i="36"/>
  <c r="CK190" i="36"/>
  <c r="CL190" i="36"/>
  <c r="CM190" i="36"/>
  <c r="CN190" i="36"/>
  <c r="CO190" i="36"/>
  <c r="CP190" i="36"/>
  <c r="CQ190" i="36"/>
  <c r="CR190" i="36"/>
  <c r="CS190" i="36"/>
  <c r="CT190" i="36"/>
  <c r="CU190" i="36"/>
  <c r="CV190" i="36"/>
  <c r="CW190" i="36"/>
  <c r="CX190" i="36"/>
  <c r="CY190" i="36"/>
  <c r="CZ190" i="36"/>
  <c r="DA190" i="36"/>
  <c r="DB190" i="36"/>
  <c r="DC190" i="36"/>
  <c r="DD190" i="36"/>
  <c r="DE190" i="36"/>
  <c r="DF190" i="36"/>
  <c r="DG190" i="36"/>
  <c r="DH190" i="36"/>
  <c r="DI190" i="36"/>
  <c r="DJ190" i="36"/>
  <c r="DK190" i="36"/>
  <c r="DL190" i="36"/>
  <c r="DM190" i="36"/>
  <c r="DN190" i="36"/>
  <c r="DO190" i="36"/>
  <c r="DP190" i="36"/>
  <c r="DQ190" i="36"/>
  <c r="DR190" i="36"/>
  <c r="DS190" i="36"/>
  <c r="DT190" i="36"/>
  <c r="DU190" i="36"/>
  <c r="DV190" i="36"/>
  <c r="DW190" i="36"/>
  <c r="DX190" i="36"/>
  <c r="DY190" i="36"/>
  <c r="DZ190" i="36"/>
  <c r="EA190" i="36"/>
  <c r="EB190" i="36"/>
  <c r="EC190" i="36"/>
  <c r="ED190" i="36"/>
  <c r="EE190" i="36"/>
  <c r="EF190" i="36"/>
  <c r="EG190" i="36"/>
  <c r="EH190" i="36"/>
  <c r="EI190" i="36"/>
  <c r="EJ190" i="36"/>
  <c r="EK190" i="36"/>
  <c r="EL190" i="36"/>
  <c r="EM190" i="36"/>
  <c r="EO190" i="36"/>
  <c r="EP190" i="36"/>
  <c r="EQ190" i="36"/>
  <c r="ER190" i="36"/>
  <c r="D194" i="36"/>
  <c r="I194" i="36"/>
  <c r="J194" i="36"/>
  <c r="K194" i="36"/>
  <c r="M194" i="36"/>
  <c r="P194" i="36"/>
  <c r="Q194" i="36"/>
  <c r="S194" i="36"/>
  <c r="T194" i="36"/>
  <c r="BB194" i="36"/>
  <c r="BG194" i="36"/>
  <c r="BH194" i="36"/>
  <c r="BI194" i="36"/>
  <c r="BJ194" i="36"/>
  <c r="BK194" i="36"/>
  <c r="BL194" i="36"/>
  <c r="BM194" i="36"/>
  <c r="BN194" i="36"/>
  <c r="BO194" i="36"/>
  <c r="BP194" i="36"/>
  <c r="BQ194" i="36"/>
  <c r="BR194" i="36"/>
  <c r="BS194" i="36"/>
  <c r="BT194" i="36"/>
  <c r="BU194" i="36"/>
  <c r="BV194" i="36"/>
  <c r="BW194" i="36"/>
  <c r="BX194" i="36"/>
  <c r="BY194" i="36"/>
  <c r="BZ194" i="36"/>
  <c r="CA194" i="36"/>
  <c r="CB194" i="36"/>
  <c r="CC194" i="36"/>
  <c r="CD194" i="36"/>
  <c r="CE194" i="36"/>
  <c r="CF194" i="36"/>
  <c r="CG194" i="36"/>
  <c r="CH194" i="36"/>
  <c r="CI194" i="36"/>
  <c r="CJ194" i="36"/>
  <c r="CK194" i="36"/>
  <c r="CL194" i="36"/>
  <c r="CM194" i="36"/>
  <c r="CN194" i="36"/>
  <c r="CO194" i="36"/>
  <c r="CP194" i="36"/>
  <c r="CQ194" i="36"/>
  <c r="CR194" i="36"/>
  <c r="CS194" i="36"/>
  <c r="CT194" i="36"/>
  <c r="CU194" i="36"/>
  <c r="CV194" i="36"/>
  <c r="CW194" i="36"/>
  <c r="CX194" i="36"/>
  <c r="CY194" i="36"/>
  <c r="CZ194" i="36"/>
  <c r="DA194" i="36"/>
  <c r="DB194" i="36"/>
  <c r="DC194" i="36"/>
  <c r="DD194" i="36"/>
  <c r="DE194" i="36"/>
  <c r="DF194" i="36"/>
  <c r="DG194" i="36"/>
  <c r="DH194" i="36"/>
  <c r="DI194" i="36"/>
  <c r="DJ194" i="36"/>
  <c r="DK194" i="36"/>
  <c r="DL194" i="36"/>
  <c r="DM194" i="36"/>
  <c r="DN194" i="36"/>
  <c r="DO194" i="36"/>
  <c r="DP194" i="36"/>
  <c r="DQ194" i="36"/>
  <c r="DR194" i="36"/>
  <c r="DS194" i="36"/>
  <c r="DT194" i="36"/>
  <c r="DU194" i="36"/>
  <c r="DV194" i="36"/>
  <c r="DW194" i="36"/>
  <c r="DX194" i="36"/>
  <c r="DY194" i="36"/>
  <c r="DZ194" i="36"/>
  <c r="EA194" i="36"/>
  <c r="EB194" i="36"/>
  <c r="EC194" i="36"/>
  <c r="ED194" i="36"/>
  <c r="EE194" i="36"/>
  <c r="EF194" i="36"/>
  <c r="EG194" i="36"/>
  <c r="EH194" i="36"/>
  <c r="EI194" i="36"/>
  <c r="EJ194" i="36"/>
  <c r="EK194" i="36"/>
  <c r="EL194" i="36"/>
  <c r="EM194" i="36"/>
  <c r="EO194" i="36"/>
  <c r="EP194" i="36"/>
  <c r="EQ194" i="36"/>
  <c r="ER194" i="36"/>
  <c r="D205" i="36"/>
  <c r="I205" i="36"/>
  <c r="J205" i="36"/>
  <c r="K205" i="36"/>
  <c r="M205" i="36"/>
  <c r="P205" i="36"/>
  <c r="Q205" i="36"/>
  <c r="S205" i="36"/>
  <c r="T205" i="36"/>
  <c r="BB205" i="36"/>
  <c r="BG205" i="36"/>
  <c r="BH205" i="36"/>
  <c r="BI205" i="36"/>
  <c r="BJ205" i="36"/>
  <c r="BK205" i="36"/>
  <c r="BL205" i="36"/>
  <c r="BM205" i="36"/>
  <c r="BN205" i="36"/>
  <c r="BO205" i="36"/>
  <c r="BP205" i="36"/>
  <c r="BQ205" i="36"/>
  <c r="BR205" i="36"/>
  <c r="BS205" i="36"/>
  <c r="BT205" i="36"/>
  <c r="BU205" i="36"/>
  <c r="BV205" i="36"/>
  <c r="BW205" i="36"/>
  <c r="BX205" i="36"/>
  <c r="BY205" i="36"/>
  <c r="BZ205" i="36"/>
  <c r="CA205" i="36"/>
  <c r="CB205" i="36"/>
  <c r="CC205" i="36"/>
  <c r="CD205" i="36"/>
  <c r="CE205" i="36"/>
  <c r="CF205" i="36"/>
  <c r="CG205" i="36"/>
  <c r="CH205" i="36"/>
  <c r="CI205" i="36"/>
  <c r="CJ205" i="36"/>
  <c r="CK205" i="36"/>
  <c r="CL205" i="36"/>
  <c r="CM205" i="36"/>
  <c r="CN205" i="36"/>
  <c r="CO205" i="36"/>
  <c r="CP205" i="36"/>
  <c r="CQ205" i="36"/>
  <c r="CR205" i="36"/>
  <c r="CS205" i="36"/>
  <c r="CT205" i="36"/>
  <c r="CU205" i="36"/>
  <c r="CV205" i="36"/>
  <c r="CW205" i="36"/>
  <c r="CX205" i="36"/>
  <c r="CY205" i="36"/>
  <c r="CZ205" i="36"/>
  <c r="DA205" i="36"/>
  <c r="DB205" i="36"/>
  <c r="DC205" i="36"/>
  <c r="DD205" i="36"/>
  <c r="DE205" i="36"/>
  <c r="DF205" i="36"/>
  <c r="DG205" i="36"/>
  <c r="DH205" i="36"/>
  <c r="DI205" i="36"/>
  <c r="DJ205" i="36"/>
  <c r="DK205" i="36"/>
  <c r="DL205" i="36"/>
  <c r="DM205" i="36"/>
  <c r="DN205" i="36"/>
  <c r="DO205" i="36"/>
  <c r="DP205" i="36"/>
  <c r="DQ205" i="36"/>
  <c r="DR205" i="36"/>
  <c r="DS205" i="36"/>
  <c r="DT205" i="36"/>
  <c r="DU205" i="36"/>
  <c r="DV205" i="36"/>
  <c r="DW205" i="36"/>
  <c r="DX205" i="36"/>
  <c r="DY205" i="36"/>
  <c r="DZ205" i="36"/>
  <c r="EA205" i="36"/>
  <c r="EB205" i="36"/>
  <c r="EC205" i="36"/>
  <c r="ED205" i="36"/>
  <c r="EE205" i="36"/>
  <c r="EF205" i="36"/>
  <c r="EG205" i="36"/>
  <c r="EH205" i="36"/>
  <c r="EI205" i="36"/>
  <c r="EJ205" i="36"/>
  <c r="EK205" i="36"/>
  <c r="EL205" i="36"/>
  <c r="EM205" i="36"/>
  <c r="EO205" i="36"/>
  <c r="EP205" i="36"/>
  <c r="EQ205" i="36"/>
  <c r="ER205" i="36"/>
  <c r="U205" i="36" l="1"/>
  <c r="V205" i="36"/>
  <c r="X205" i="36"/>
  <c r="Y205" i="36"/>
  <c r="AB205" i="36"/>
  <c r="AC205" i="36"/>
  <c r="AG205" i="36"/>
  <c r="AH205" i="36"/>
  <c r="BA205" i="36"/>
  <c r="N205" i="36"/>
  <c r="L77" i="36"/>
  <c r="L205" i="36"/>
  <c r="EN165" i="36"/>
  <c r="EN138" i="36"/>
  <c r="AB194" i="36"/>
  <c r="AC194" i="36"/>
  <c r="AB180" i="36"/>
  <c r="AC180" i="36"/>
  <c r="AB190" i="36"/>
  <c r="AC190" i="36"/>
  <c r="AH194" i="36"/>
  <c r="AI194" i="36"/>
  <c r="AO194" i="36"/>
  <c r="AP194" i="36"/>
  <c r="AH76" i="36"/>
  <c r="AI76" i="36"/>
  <c r="AO77" i="36"/>
  <c r="AP77" i="36"/>
  <c r="AH180" i="36"/>
  <c r="AI180" i="36"/>
  <c r="AO180" i="36"/>
  <c r="AP180" i="36"/>
  <c r="AH145" i="36"/>
  <c r="AI145" i="36"/>
  <c r="AH155" i="36"/>
  <c r="AI155" i="36"/>
  <c r="AO155" i="36"/>
  <c r="AO151" i="36"/>
  <c r="AP151" i="36"/>
  <c r="AH190" i="36"/>
  <c r="AI190" i="36"/>
  <c r="AO190" i="36"/>
  <c r="AP190" i="36"/>
  <c r="AP182" i="36" l="1"/>
  <c r="AO182" i="36"/>
  <c r="AP155" i="36"/>
  <c r="AB182" i="36"/>
  <c r="AI182" i="36"/>
  <c r="AH182" i="36"/>
  <c r="AC182" i="36"/>
  <c r="AI165" i="36"/>
  <c r="AH77" i="36"/>
  <c r="AB155" i="36"/>
  <c r="AP165" i="36"/>
  <c r="AC165" i="36"/>
  <c r="AO165" i="36"/>
  <c r="AB151" i="36"/>
  <c r="AH127" i="36"/>
  <c r="AB127" i="36"/>
  <c r="AP145" i="36"/>
  <c r="AP76" i="36"/>
  <c r="AC145" i="36"/>
  <c r="AO145" i="36"/>
  <c r="AO76" i="36"/>
  <c r="AB145" i="36"/>
  <c r="AI138" i="36"/>
  <c r="AH138" i="36"/>
  <c r="AP138" i="36"/>
  <c r="AO138" i="36"/>
  <c r="AI151" i="36"/>
  <c r="AC138" i="36"/>
  <c r="AC151" i="36"/>
  <c r="AC76" i="36"/>
  <c r="AH151" i="36"/>
  <c r="AB138" i="36"/>
  <c r="AB77" i="36"/>
  <c r="AH165" i="36"/>
  <c r="AP128" i="36"/>
  <c r="AC77" i="36"/>
  <c r="AI128" i="36"/>
  <c r="AH128" i="36"/>
  <c r="AB76" i="36"/>
  <c r="AP127" i="36"/>
  <c r="AC128" i="36"/>
  <c r="AO128" i="36"/>
  <c r="AB165" i="36"/>
  <c r="AO127" i="36"/>
  <c r="AB128" i="36"/>
  <c r="AI77" i="36"/>
  <c r="AI127" i="36"/>
  <c r="AC155" i="36"/>
  <c r="AC127" i="36"/>
  <c r="AN77" i="36"/>
  <c r="EN77" i="36"/>
  <c r="AN76" i="36"/>
  <c r="EN76" i="36"/>
  <c r="W205" i="36"/>
  <c r="AN182" i="36"/>
  <c r="EN182" i="36"/>
  <c r="AZ205" i="36"/>
  <c r="AP205" i="36"/>
  <c r="EN180" i="36"/>
  <c r="AY205" i="36"/>
  <c r="AO205" i="36"/>
  <c r="EN145" i="36"/>
  <c r="EN127" i="36"/>
  <c r="AN194" i="36"/>
  <c r="EN194" i="36"/>
  <c r="EN190" i="36"/>
  <c r="EN155" i="36"/>
  <c r="AX205" i="36"/>
  <c r="AN205" i="36"/>
  <c r="AR205" i="36"/>
  <c r="AI205" i="36"/>
  <c r="O190" i="36"/>
  <c r="EN151" i="36"/>
  <c r="EN128" i="36"/>
  <c r="O194" i="36"/>
  <c r="O180" i="36"/>
  <c r="O205" i="36"/>
  <c r="O138" i="36"/>
  <c r="AN180" i="36" l="1"/>
  <c r="AN190" i="36"/>
  <c r="O182" i="36"/>
  <c r="AN155" i="36"/>
  <c r="O155" i="36"/>
  <c r="AN145" i="36"/>
  <c r="O127" i="36"/>
  <c r="CL138" i="36"/>
  <c r="CL128" i="36"/>
  <c r="O151" i="36"/>
  <c r="AN151" i="36"/>
  <c r="O145" i="36"/>
  <c r="O128" i="36"/>
  <c r="BT138" i="36"/>
  <c r="BT128" i="36"/>
  <c r="O76" i="36"/>
  <c r="O165" i="36"/>
  <c r="AN165" i="36"/>
  <c r="O77" i="36"/>
  <c r="AN127" i="36"/>
  <c r="AA205" i="36"/>
  <c r="Z205" i="36"/>
  <c r="AU205" i="36"/>
  <c r="AL205" i="36"/>
  <c r="AV205" i="36"/>
  <c r="AM205" i="36"/>
  <c r="AQ205" i="36"/>
  <c r="AF205" i="36"/>
  <c r="AD205" i="36"/>
  <c r="AS205" i="36"/>
  <c r="AJ205" i="36"/>
  <c r="AT205" i="36"/>
  <c r="AK205" i="36"/>
  <c r="AN128" i="36"/>
  <c r="D25" i="36"/>
  <c r="I25" i="36"/>
  <c r="J25" i="36"/>
  <c r="K25" i="36"/>
  <c r="M25" i="36"/>
  <c r="P25" i="36"/>
  <c r="Q25" i="36"/>
  <c r="S25" i="36"/>
  <c r="T25" i="36"/>
  <c r="AO25" i="36"/>
  <c r="BB25" i="36"/>
  <c r="BG25" i="36"/>
  <c r="BH25" i="36"/>
  <c r="BI25" i="36"/>
  <c r="BJ25" i="36"/>
  <c r="BK25" i="36"/>
  <c r="BL25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CA25" i="36"/>
  <c r="CB25" i="36"/>
  <c r="CC25" i="36"/>
  <c r="CD25" i="36"/>
  <c r="CE25" i="36"/>
  <c r="CF25" i="36"/>
  <c r="CG25" i="36"/>
  <c r="CH25" i="36"/>
  <c r="CI25" i="36"/>
  <c r="CJ25" i="36"/>
  <c r="CK25" i="36"/>
  <c r="CL25" i="36"/>
  <c r="CM25" i="36"/>
  <c r="CN25" i="36"/>
  <c r="CO25" i="36"/>
  <c r="CP25" i="36"/>
  <c r="CQ25" i="36"/>
  <c r="CR25" i="36"/>
  <c r="CS25" i="36"/>
  <c r="CT25" i="36"/>
  <c r="CU25" i="36"/>
  <c r="CV25" i="36"/>
  <c r="CW25" i="36"/>
  <c r="CX25" i="36"/>
  <c r="CY25" i="36"/>
  <c r="CZ25" i="36"/>
  <c r="DA25" i="36"/>
  <c r="DB25" i="36"/>
  <c r="DC25" i="36"/>
  <c r="DD25" i="36"/>
  <c r="DE25" i="36"/>
  <c r="DF25" i="36"/>
  <c r="DG25" i="36"/>
  <c r="DH25" i="36"/>
  <c r="DI25" i="36"/>
  <c r="DJ25" i="36"/>
  <c r="DK25" i="36"/>
  <c r="DL25" i="36"/>
  <c r="DM25" i="36"/>
  <c r="DN25" i="36"/>
  <c r="DO25" i="36"/>
  <c r="DP25" i="36"/>
  <c r="DQ25" i="36"/>
  <c r="DR25" i="36"/>
  <c r="DS25" i="36"/>
  <c r="DT25" i="36"/>
  <c r="DU25" i="36"/>
  <c r="DV25" i="36"/>
  <c r="DW25" i="36"/>
  <c r="DX25" i="36"/>
  <c r="DY25" i="36"/>
  <c r="DZ25" i="36"/>
  <c r="EA25" i="36"/>
  <c r="EB25" i="36"/>
  <c r="EC25" i="36"/>
  <c r="ED25" i="36"/>
  <c r="EE25" i="36"/>
  <c r="EF25" i="36"/>
  <c r="EG25" i="36"/>
  <c r="EH25" i="36"/>
  <c r="EI25" i="36"/>
  <c r="EJ25" i="36"/>
  <c r="EK25" i="36"/>
  <c r="EL25" i="36"/>
  <c r="EM25" i="36"/>
  <c r="EN25" i="36"/>
  <c r="EO25" i="36"/>
  <c r="EP25" i="36"/>
  <c r="EQ25" i="36"/>
  <c r="ER25" i="36"/>
  <c r="D26" i="36"/>
  <c r="I26" i="36"/>
  <c r="J26" i="36"/>
  <c r="K26" i="36"/>
  <c r="M26" i="36"/>
  <c r="P26" i="36"/>
  <c r="Q26" i="36"/>
  <c r="S26" i="36"/>
  <c r="T26" i="36"/>
  <c r="AO26" i="36"/>
  <c r="BB26" i="36"/>
  <c r="BG26" i="36"/>
  <c r="BH26" i="36"/>
  <c r="BI26" i="36"/>
  <c r="BJ26" i="36"/>
  <c r="BK26" i="36"/>
  <c r="BL2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CA26" i="36"/>
  <c r="CB26" i="36"/>
  <c r="CC26" i="36"/>
  <c r="CD26" i="36"/>
  <c r="CE26" i="36"/>
  <c r="CF26" i="36"/>
  <c r="CG26" i="36"/>
  <c r="CH26" i="36"/>
  <c r="CI26" i="36"/>
  <c r="CJ26" i="36"/>
  <c r="CK26" i="36"/>
  <c r="CL26" i="36"/>
  <c r="CM26" i="36"/>
  <c r="CN26" i="36"/>
  <c r="CO26" i="36"/>
  <c r="CP26" i="36"/>
  <c r="CQ26" i="36"/>
  <c r="CR26" i="36"/>
  <c r="CS26" i="36"/>
  <c r="CT26" i="36"/>
  <c r="CU26" i="36"/>
  <c r="CV26" i="36"/>
  <c r="CW26" i="36"/>
  <c r="CX26" i="36"/>
  <c r="CY26" i="36"/>
  <c r="CZ26" i="36"/>
  <c r="DA26" i="36"/>
  <c r="DB26" i="36"/>
  <c r="DC26" i="36"/>
  <c r="DD26" i="36"/>
  <c r="DE26" i="36"/>
  <c r="DF26" i="36"/>
  <c r="DG26" i="36"/>
  <c r="DH26" i="36"/>
  <c r="DI26" i="36"/>
  <c r="DJ26" i="36"/>
  <c r="DK26" i="36"/>
  <c r="DL26" i="36"/>
  <c r="DM26" i="36"/>
  <c r="DN26" i="36"/>
  <c r="DO26" i="36"/>
  <c r="DP26" i="36"/>
  <c r="DQ26" i="36"/>
  <c r="DR26" i="36"/>
  <c r="DS26" i="36"/>
  <c r="DT26" i="36"/>
  <c r="DU26" i="36"/>
  <c r="DV26" i="36"/>
  <c r="DW26" i="36"/>
  <c r="DX26" i="36"/>
  <c r="DY26" i="36"/>
  <c r="DZ26" i="36"/>
  <c r="EA26" i="36"/>
  <c r="EB26" i="36"/>
  <c r="EC26" i="36"/>
  <c r="ED26" i="36"/>
  <c r="EE26" i="36"/>
  <c r="EF26" i="36"/>
  <c r="EG26" i="36"/>
  <c r="EH26" i="36"/>
  <c r="EI26" i="36"/>
  <c r="EJ26" i="36"/>
  <c r="EK26" i="36"/>
  <c r="EL26" i="36"/>
  <c r="EM26" i="36"/>
  <c r="EN26" i="36"/>
  <c r="EO26" i="36"/>
  <c r="EP26" i="36"/>
  <c r="EQ26" i="36"/>
  <c r="ER26" i="36"/>
  <c r="D35" i="36"/>
  <c r="I35" i="36"/>
  <c r="J35" i="36"/>
  <c r="K35" i="36"/>
  <c r="M35" i="36"/>
  <c r="P35" i="36"/>
  <c r="Q35" i="36"/>
  <c r="S35" i="36"/>
  <c r="T35" i="36"/>
  <c r="AO35" i="36"/>
  <c r="BB35" i="36"/>
  <c r="BG35" i="36"/>
  <c r="BH35" i="36"/>
  <c r="BI35" i="36"/>
  <c r="BJ35" i="36"/>
  <c r="BK35" i="36"/>
  <c r="BL35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CA35" i="36"/>
  <c r="CB35" i="36"/>
  <c r="CC35" i="36"/>
  <c r="CD35" i="36"/>
  <c r="CE35" i="36"/>
  <c r="CF35" i="36"/>
  <c r="CG35" i="36"/>
  <c r="CH35" i="36"/>
  <c r="CI35" i="36"/>
  <c r="CJ35" i="36"/>
  <c r="CK35" i="36"/>
  <c r="CL35" i="36"/>
  <c r="CM35" i="36"/>
  <c r="CN35" i="36"/>
  <c r="CO35" i="36"/>
  <c r="CP35" i="36"/>
  <c r="CQ35" i="36"/>
  <c r="CR35" i="36"/>
  <c r="CS35" i="36"/>
  <c r="CT35" i="36"/>
  <c r="CU35" i="36"/>
  <c r="CV35" i="36"/>
  <c r="CW35" i="36"/>
  <c r="CX35" i="36"/>
  <c r="CY35" i="36"/>
  <c r="CZ35" i="36"/>
  <c r="DA35" i="36"/>
  <c r="DB35" i="36"/>
  <c r="DC35" i="36"/>
  <c r="DD35" i="36"/>
  <c r="DE35" i="36"/>
  <c r="DF35" i="36"/>
  <c r="DG35" i="36"/>
  <c r="DH35" i="36"/>
  <c r="DI35" i="36"/>
  <c r="DJ35" i="36"/>
  <c r="DK35" i="36"/>
  <c r="DL35" i="36"/>
  <c r="DM35" i="36"/>
  <c r="DN35" i="36"/>
  <c r="DO35" i="36"/>
  <c r="DP35" i="36"/>
  <c r="DQ35" i="36"/>
  <c r="DR35" i="36"/>
  <c r="DS35" i="36"/>
  <c r="DT35" i="36"/>
  <c r="DU35" i="36"/>
  <c r="DV35" i="36"/>
  <c r="DW35" i="36"/>
  <c r="DX35" i="36"/>
  <c r="DY35" i="36"/>
  <c r="DZ35" i="36"/>
  <c r="EA35" i="36"/>
  <c r="EB35" i="36"/>
  <c r="EC35" i="36"/>
  <c r="ED35" i="36"/>
  <c r="EE35" i="36"/>
  <c r="EF35" i="36"/>
  <c r="EG35" i="36"/>
  <c r="EH35" i="36"/>
  <c r="EI35" i="36"/>
  <c r="EJ35" i="36"/>
  <c r="EK35" i="36"/>
  <c r="EL35" i="36"/>
  <c r="EM35" i="36"/>
  <c r="EN35" i="36"/>
  <c r="EO35" i="36"/>
  <c r="EP35" i="36"/>
  <c r="EQ35" i="36"/>
  <c r="ER35" i="36"/>
  <c r="D37" i="36"/>
  <c r="I37" i="36"/>
  <c r="J37" i="36"/>
  <c r="K37" i="36"/>
  <c r="M37" i="36"/>
  <c r="P37" i="36"/>
  <c r="Q37" i="36"/>
  <c r="S37" i="36"/>
  <c r="T37" i="36"/>
  <c r="AO37" i="36"/>
  <c r="BB37" i="36"/>
  <c r="BG37" i="36"/>
  <c r="BH37" i="36"/>
  <c r="BI37" i="36"/>
  <c r="BJ37" i="36"/>
  <c r="BK37" i="36"/>
  <c r="BL37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CA37" i="36"/>
  <c r="CB37" i="36"/>
  <c r="CC37" i="36"/>
  <c r="CD37" i="36"/>
  <c r="CE37" i="36"/>
  <c r="CF37" i="36"/>
  <c r="CG37" i="36"/>
  <c r="CH37" i="36"/>
  <c r="CI37" i="36"/>
  <c r="CJ37" i="36"/>
  <c r="CK37" i="36"/>
  <c r="CL37" i="36"/>
  <c r="CM37" i="36"/>
  <c r="CN37" i="36"/>
  <c r="CO37" i="36"/>
  <c r="CP37" i="36"/>
  <c r="CQ37" i="36"/>
  <c r="CR37" i="36"/>
  <c r="CS37" i="36"/>
  <c r="CT37" i="36"/>
  <c r="CU37" i="36"/>
  <c r="CV37" i="36"/>
  <c r="CW37" i="36"/>
  <c r="CX37" i="36"/>
  <c r="CY37" i="36"/>
  <c r="CZ37" i="36"/>
  <c r="DA37" i="36"/>
  <c r="DB37" i="36"/>
  <c r="DC37" i="36"/>
  <c r="DD37" i="36"/>
  <c r="DE37" i="36"/>
  <c r="DF37" i="36"/>
  <c r="DG37" i="36"/>
  <c r="DH37" i="36"/>
  <c r="DI37" i="36"/>
  <c r="DJ37" i="36"/>
  <c r="DK37" i="36"/>
  <c r="DL37" i="36"/>
  <c r="DM37" i="36"/>
  <c r="DN37" i="36"/>
  <c r="DO37" i="36"/>
  <c r="DP37" i="36"/>
  <c r="DQ37" i="36"/>
  <c r="DR37" i="36"/>
  <c r="DS37" i="36"/>
  <c r="DT37" i="36"/>
  <c r="DU37" i="36"/>
  <c r="DV37" i="36"/>
  <c r="DW37" i="36"/>
  <c r="DX37" i="36"/>
  <c r="DY37" i="36"/>
  <c r="DZ37" i="36"/>
  <c r="EA37" i="36"/>
  <c r="EB37" i="36"/>
  <c r="EC37" i="36"/>
  <c r="ED37" i="36"/>
  <c r="EE37" i="36"/>
  <c r="EF37" i="36"/>
  <c r="EG37" i="36"/>
  <c r="EH37" i="36"/>
  <c r="EI37" i="36"/>
  <c r="EJ37" i="36"/>
  <c r="EK37" i="36"/>
  <c r="EL37" i="36"/>
  <c r="EM37" i="36"/>
  <c r="EN37" i="36"/>
  <c r="EO37" i="36"/>
  <c r="EP37" i="36"/>
  <c r="EQ37" i="36"/>
  <c r="ER37" i="36"/>
  <c r="D42" i="36"/>
  <c r="I42" i="36"/>
  <c r="J42" i="36"/>
  <c r="K42" i="36"/>
  <c r="M42" i="36"/>
  <c r="P42" i="36"/>
  <c r="Q42" i="36"/>
  <c r="S42" i="36"/>
  <c r="T42" i="36"/>
  <c r="AO42" i="36"/>
  <c r="BB42" i="36"/>
  <c r="BG42" i="36"/>
  <c r="BH42" i="36"/>
  <c r="BI42" i="36"/>
  <c r="BJ42" i="36"/>
  <c r="BK42" i="36"/>
  <c r="BL42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CA42" i="36"/>
  <c r="CB42" i="36"/>
  <c r="CC42" i="36"/>
  <c r="CD42" i="36"/>
  <c r="CE42" i="36"/>
  <c r="CF42" i="36"/>
  <c r="CG42" i="36"/>
  <c r="CH42" i="36"/>
  <c r="CI42" i="36"/>
  <c r="CJ42" i="36"/>
  <c r="CK42" i="36"/>
  <c r="CL42" i="36"/>
  <c r="CM42" i="36"/>
  <c r="CN42" i="36"/>
  <c r="CO42" i="36"/>
  <c r="CP42" i="36"/>
  <c r="CQ42" i="36"/>
  <c r="CR42" i="36"/>
  <c r="CS42" i="36"/>
  <c r="CT42" i="36"/>
  <c r="CU42" i="36"/>
  <c r="CV42" i="36"/>
  <c r="CW42" i="36"/>
  <c r="CX42" i="36"/>
  <c r="CY42" i="36"/>
  <c r="CZ42" i="36"/>
  <c r="DA42" i="36"/>
  <c r="DB42" i="36"/>
  <c r="DC42" i="36"/>
  <c r="DD42" i="36"/>
  <c r="DE42" i="36"/>
  <c r="DF42" i="36"/>
  <c r="DG42" i="36"/>
  <c r="DH42" i="36"/>
  <c r="DI42" i="36"/>
  <c r="DJ42" i="36"/>
  <c r="DK42" i="36"/>
  <c r="DL42" i="36"/>
  <c r="DM42" i="36"/>
  <c r="DN42" i="36"/>
  <c r="DO42" i="36"/>
  <c r="DP42" i="36"/>
  <c r="DQ42" i="36"/>
  <c r="DR42" i="36"/>
  <c r="DS42" i="36"/>
  <c r="DT42" i="36"/>
  <c r="DU42" i="36"/>
  <c r="DV42" i="36"/>
  <c r="DW42" i="36"/>
  <c r="DX42" i="36"/>
  <c r="DY42" i="36"/>
  <c r="DZ42" i="36"/>
  <c r="EA42" i="36"/>
  <c r="EB42" i="36"/>
  <c r="EC42" i="36"/>
  <c r="ED42" i="36"/>
  <c r="EE42" i="36"/>
  <c r="EF42" i="36"/>
  <c r="EG42" i="36"/>
  <c r="EH42" i="36"/>
  <c r="EI42" i="36"/>
  <c r="EJ42" i="36"/>
  <c r="EK42" i="36"/>
  <c r="EL42" i="36"/>
  <c r="EM42" i="36"/>
  <c r="EN42" i="36"/>
  <c r="EO42" i="36"/>
  <c r="EP42" i="36"/>
  <c r="EQ42" i="36"/>
  <c r="ER42" i="36"/>
  <c r="D45" i="36"/>
  <c r="I45" i="36"/>
  <c r="J45" i="36"/>
  <c r="K45" i="36"/>
  <c r="M45" i="36"/>
  <c r="P45" i="36"/>
  <c r="Q45" i="36"/>
  <c r="S45" i="36"/>
  <c r="T45" i="36"/>
  <c r="AO45" i="36"/>
  <c r="BB45" i="36"/>
  <c r="BG45" i="36"/>
  <c r="BH45" i="36"/>
  <c r="BI45" i="36"/>
  <c r="BJ45" i="36"/>
  <c r="BK45" i="36"/>
  <c r="BL45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CA45" i="36"/>
  <c r="CB45" i="36"/>
  <c r="CC45" i="36"/>
  <c r="CD45" i="36"/>
  <c r="CE45" i="36"/>
  <c r="CF45" i="36"/>
  <c r="CG45" i="36"/>
  <c r="CH45" i="36"/>
  <c r="CI45" i="36"/>
  <c r="CJ45" i="36"/>
  <c r="CK45" i="36"/>
  <c r="CL45" i="36"/>
  <c r="CM45" i="36"/>
  <c r="CN45" i="36"/>
  <c r="CO45" i="36"/>
  <c r="CP45" i="36"/>
  <c r="CQ45" i="36"/>
  <c r="CR45" i="36"/>
  <c r="CS45" i="36"/>
  <c r="CT45" i="36"/>
  <c r="CU45" i="36"/>
  <c r="CV45" i="36"/>
  <c r="CW45" i="36"/>
  <c r="CX45" i="36"/>
  <c r="CY45" i="36"/>
  <c r="CZ45" i="36"/>
  <c r="DA45" i="36"/>
  <c r="DB45" i="36"/>
  <c r="DC45" i="36"/>
  <c r="DD45" i="36"/>
  <c r="DE45" i="36"/>
  <c r="DF45" i="36"/>
  <c r="DG45" i="36"/>
  <c r="DH45" i="36"/>
  <c r="DI45" i="36"/>
  <c r="DJ45" i="36"/>
  <c r="DK45" i="36"/>
  <c r="DL45" i="36"/>
  <c r="DM45" i="36"/>
  <c r="DN45" i="36"/>
  <c r="DO45" i="36"/>
  <c r="DP45" i="36"/>
  <c r="DQ45" i="36"/>
  <c r="DR45" i="36"/>
  <c r="DS45" i="36"/>
  <c r="DT45" i="36"/>
  <c r="DU45" i="36"/>
  <c r="DV45" i="36"/>
  <c r="DW45" i="36"/>
  <c r="DX45" i="36"/>
  <c r="DY45" i="36"/>
  <c r="DZ45" i="36"/>
  <c r="EA45" i="36"/>
  <c r="EB45" i="36"/>
  <c r="EC45" i="36"/>
  <c r="ED45" i="36"/>
  <c r="EE45" i="36"/>
  <c r="EF45" i="36"/>
  <c r="EG45" i="36"/>
  <c r="EH45" i="36"/>
  <c r="EI45" i="36"/>
  <c r="EJ45" i="36"/>
  <c r="EK45" i="36"/>
  <c r="EL45" i="36"/>
  <c r="EM45" i="36"/>
  <c r="EN45" i="36"/>
  <c r="EO45" i="36"/>
  <c r="EP45" i="36"/>
  <c r="EQ45" i="36"/>
  <c r="ER45" i="36"/>
  <c r="D49" i="36"/>
  <c r="I49" i="36"/>
  <c r="J49" i="36"/>
  <c r="K49" i="36"/>
  <c r="M49" i="36"/>
  <c r="P49" i="36"/>
  <c r="Q49" i="36"/>
  <c r="S49" i="36"/>
  <c r="T49" i="36"/>
  <c r="AO49" i="36"/>
  <c r="BB49" i="36"/>
  <c r="BG49" i="36"/>
  <c r="BH49" i="36"/>
  <c r="BI49" i="36"/>
  <c r="BJ49" i="36"/>
  <c r="BK49" i="36"/>
  <c r="BL49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CA49" i="36"/>
  <c r="CB49" i="36"/>
  <c r="CC49" i="36"/>
  <c r="CD49" i="36"/>
  <c r="CE49" i="36"/>
  <c r="CF49" i="36"/>
  <c r="CG49" i="36"/>
  <c r="CH49" i="36"/>
  <c r="CI49" i="36"/>
  <c r="CJ49" i="36"/>
  <c r="CK49" i="36"/>
  <c r="CL49" i="36"/>
  <c r="CM49" i="36"/>
  <c r="CN49" i="36"/>
  <c r="CO49" i="36"/>
  <c r="CP49" i="36"/>
  <c r="CQ49" i="36"/>
  <c r="CR49" i="36"/>
  <c r="CS49" i="36"/>
  <c r="CT49" i="36"/>
  <c r="CU49" i="36"/>
  <c r="CV49" i="36"/>
  <c r="CW49" i="36"/>
  <c r="CX49" i="36"/>
  <c r="CY49" i="36"/>
  <c r="CZ49" i="36"/>
  <c r="DA49" i="36"/>
  <c r="DB49" i="36"/>
  <c r="DC49" i="36"/>
  <c r="DD49" i="36"/>
  <c r="DE49" i="36"/>
  <c r="DF49" i="36"/>
  <c r="DG49" i="36"/>
  <c r="DH49" i="36"/>
  <c r="DI49" i="36"/>
  <c r="DJ49" i="36"/>
  <c r="DK49" i="36"/>
  <c r="DL49" i="36"/>
  <c r="DM49" i="36"/>
  <c r="DN49" i="36"/>
  <c r="DO49" i="36"/>
  <c r="DP49" i="36"/>
  <c r="DQ49" i="36"/>
  <c r="DR49" i="36"/>
  <c r="DS49" i="36"/>
  <c r="DT49" i="36"/>
  <c r="DU49" i="36"/>
  <c r="DV49" i="36"/>
  <c r="DW49" i="36"/>
  <c r="DX49" i="36"/>
  <c r="DY49" i="36"/>
  <c r="DZ49" i="36"/>
  <c r="EA49" i="36"/>
  <c r="EB49" i="36"/>
  <c r="EC49" i="36"/>
  <c r="ED49" i="36"/>
  <c r="EE49" i="36"/>
  <c r="EF49" i="36"/>
  <c r="EG49" i="36"/>
  <c r="EH49" i="36"/>
  <c r="EI49" i="36"/>
  <c r="EJ49" i="36"/>
  <c r="EK49" i="36"/>
  <c r="EL49" i="36"/>
  <c r="EM49" i="36"/>
  <c r="EN49" i="36"/>
  <c r="EO49" i="36"/>
  <c r="EP49" i="36"/>
  <c r="EQ49" i="36"/>
  <c r="ER49" i="36"/>
  <c r="D57" i="36"/>
  <c r="I57" i="36"/>
  <c r="J57" i="36"/>
  <c r="K57" i="36"/>
  <c r="M57" i="36"/>
  <c r="P57" i="36"/>
  <c r="Q57" i="36"/>
  <c r="S57" i="36"/>
  <c r="T57" i="36"/>
  <c r="AO57" i="36"/>
  <c r="BB57" i="36"/>
  <c r="BG57" i="36"/>
  <c r="BH57" i="36"/>
  <c r="BI57" i="36"/>
  <c r="BJ57" i="36"/>
  <c r="BK57" i="36"/>
  <c r="BL57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CA57" i="36"/>
  <c r="CB57" i="36"/>
  <c r="CC57" i="36"/>
  <c r="CD57" i="36"/>
  <c r="CE57" i="36"/>
  <c r="CF57" i="36"/>
  <c r="CG57" i="36"/>
  <c r="CH57" i="36"/>
  <c r="CI57" i="36"/>
  <c r="CJ57" i="36"/>
  <c r="CK57" i="36"/>
  <c r="CL57" i="36"/>
  <c r="CM57" i="36"/>
  <c r="CN57" i="36"/>
  <c r="CO57" i="36"/>
  <c r="CP57" i="36"/>
  <c r="CQ57" i="36"/>
  <c r="CR57" i="36"/>
  <c r="CS57" i="36"/>
  <c r="CT57" i="36"/>
  <c r="CU57" i="36"/>
  <c r="CV57" i="36"/>
  <c r="CW57" i="36"/>
  <c r="CX57" i="36"/>
  <c r="CY57" i="36"/>
  <c r="CZ57" i="36"/>
  <c r="DA57" i="36"/>
  <c r="DB57" i="36"/>
  <c r="DC57" i="36"/>
  <c r="DD57" i="36"/>
  <c r="DE57" i="36"/>
  <c r="DF57" i="36"/>
  <c r="DG57" i="36"/>
  <c r="DH57" i="36"/>
  <c r="DI57" i="36"/>
  <c r="DJ57" i="36"/>
  <c r="DK57" i="36"/>
  <c r="DL57" i="36"/>
  <c r="DM57" i="36"/>
  <c r="DN57" i="36"/>
  <c r="DO57" i="36"/>
  <c r="DP57" i="36"/>
  <c r="DQ57" i="36"/>
  <c r="DR57" i="36"/>
  <c r="DS57" i="36"/>
  <c r="DT57" i="36"/>
  <c r="DU57" i="36"/>
  <c r="DV57" i="36"/>
  <c r="DW57" i="36"/>
  <c r="DX57" i="36"/>
  <c r="DY57" i="36"/>
  <c r="DZ57" i="36"/>
  <c r="EA57" i="36"/>
  <c r="EB57" i="36"/>
  <c r="EC57" i="36"/>
  <c r="ED57" i="36"/>
  <c r="EE57" i="36"/>
  <c r="EF57" i="36"/>
  <c r="EG57" i="36"/>
  <c r="EH57" i="36"/>
  <c r="EI57" i="36"/>
  <c r="EJ57" i="36"/>
  <c r="EK57" i="36"/>
  <c r="EL57" i="36"/>
  <c r="EM57" i="36"/>
  <c r="EN57" i="36"/>
  <c r="EO57" i="36"/>
  <c r="EP57" i="36"/>
  <c r="EQ57" i="36"/>
  <c r="ER57" i="36"/>
  <c r="D58" i="36"/>
  <c r="I58" i="36"/>
  <c r="J58" i="36"/>
  <c r="K58" i="36"/>
  <c r="M58" i="36"/>
  <c r="P58" i="36"/>
  <c r="Q58" i="36"/>
  <c r="S58" i="36"/>
  <c r="T58" i="36"/>
  <c r="AO58" i="36"/>
  <c r="BB58" i="36"/>
  <c r="BG58" i="36"/>
  <c r="BH58" i="36"/>
  <c r="BI58" i="36"/>
  <c r="BJ58" i="36"/>
  <c r="BK58" i="36"/>
  <c r="BL58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CA58" i="36"/>
  <c r="CB58" i="36"/>
  <c r="CC58" i="36"/>
  <c r="CD58" i="36"/>
  <c r="CE58" i="36"/>
  <c r="CF58" i="36"/>
  <c r="CG58" i="36"/>
  <c r="CH58" i="36"/>
  <c r="CI58" i="36"/>
  <c r="CJ58" i="36"/>
  <c r="CK58" i="36"/>
  <c r="CL58" i="36"/>
  <c r="CM58" i="36"/>
  <c r="CN58" i="36"/>
  <c r="CO58" i="36"/>
  <c r="CP58" i="36"/>
  <c r="CQ58" i="36"/>
  <c r="CR58" i="36"/>
  <c r="CS58" i="36"/>
  <c r="CT58" i="36"/>
  <c r="CU58" i="36"/>
  <c r="CV58" i="36"/>
  <c r="CW58" i="36"/>
  <c r="CX58" i="36"/>
  <c r="CY58" i="36"/>
  <c r="CZ58" i="36"/>
  <c r="DA58" i="36"/>
  <c r="DB58" i="36"/>
  <c r="DC58" i="36"/>
  <c r="DD58" i="36"/>
  <c r="DE58" i="36"/>
  <c r="DF58" i="36"/>
  <c r="DG58" i="36"/>
  <c r="DH58" i="36"/>
  <c r="DI58" i="36"/>
  <c r="DJ58" i="36"/>
  <c r="DK58" i="36"/>
  <c r="DL58" i="36"/>
  <c r="DM58" i="36"/>
  <c r="DN58" i="36"/>
  <c r="DO58" i="36"/>
  <c r="DP58" i="36"/>
  <c r="DQ58" i="36"/>
  <c r="DR58" i="36"/>
  <c r="DS58" i="36"/>
  <c r="DT58" i="36"/>
  <c r="DU58" i="36"/>
  <c r="DV58" i="36"/>
  <c r="DW58" i="36"/>
  <c r="DX58" i="36"/>
  <c r="DY58" i="36"/>
  <c r="DZ58" i="36"/>
  <c r="EA58" i="36"/>
  <c r="EB58" i="36"/>
  <c r="EC58" i="36"/>
  <c r="ED58" i="36"/>
  <c r="EE58" i="36"/>
  <c r="EF58" i="36"/>
  <c r="EG58" i="36"/>
  <c r="EH58" i="36"/>
  <c r="EI58" i="36"/>
  <c r="EJ58" i="36"/>
  <c r="EK58" i="36"/>
  <c r="EL58" i="36"/>
  <c r="EM58" i="36"/>
  <c r="EN58" i="36"/>
  <c r="EO58" i="36"/>
  <c r="EP58" i="36"/>
  <c r="EQ58" i="36"/>
  <c r="ER58" i="36"/>
  <c r="D63" i="36"/>
  <c r="I63" i="36"/>
  <c r="J63" i="36"/>
  <c r="K63" i="36"/>
  <c r="M63" i="36"/>
  <c r="P63" i="36"/>
  <c r="Q63" i="36"/>
  <c r="S63" i="36"/>
  <c r="T63" i="36"/>
  <c r="AO63" i="36"/>
  <c r="BB63" i="36"/>
  <c r="BG63" i="36"/>
  <c r="BH63" i="36"/>
  <c r="BI63" i="36"/>
  <c r="BJ63" i="36"/>
  <c r="BK63" i="36"/>
  <c r="BL63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CA63" i="36"/>
  <c r="CB63" i="36"/>
  <c r="CC63" i="36"/>
  <c r="CD63" i="36"/>
  <c r="CE63" i="36"/>
  <c r="CF63" i="36"/>
  <c r="CG63" i="36"/>
  <c r="CH63" i="36"/>
  <c r="CI63" i="36"/>
  <c r="CJ63" i="36"/>
  <c r="CK63" i="36"/>
  <c r="CL63" i="36"/>
  <c r="CM63" i="36"/>
  <c r="CN63" i="36"/>
  <c r="CO63" i="36"/>
  <c r="CP63" i="36"/>
  <c r="CQ63" i="36"/>
  <c r="CR63" i="36"/>
  <c r="CS63" i="36"/>
  <c r="CT63" i="36"/>
  <c r="CU63" i="36"/>
  <c r="CV63" i="36"/>
  <c r="CW63" i="36"/>
  <c r="CX63" i="36"/>
  <c r="CY63" i="36"/>
  <c r="CZ63" i="36"/>
  <c r="DA63" i="36"/>
  <c r="DB63" i="36"/>
  <c r="DC63" i="36"/>
  <c r="DD63" i="36"/>
  <c r="DE63" i="36"/>
  <c r="DF63" i="36"/>
  <c r="DG63" i="36"/>
  <c r="DH63" i="36"/>
  <c r="DI63" i="36"/>
  <c r="DJ63" i="36"/>
  <c r="DK63" i="36"/>
  <c r="DL63" i="36"/>
  <c r="DM63" i="36"/>
  <c r="DN63" i="36"/>
  <c r="DO63" i="36"/>
  <c r="DP63" i="36"/>
  <c r="DQ63" i="36"/>
  <c r="DR63" i="36"/>
  <c r="DS63" i="36"/>
  <c r="DT63" i="36"/>
  <c r="DU63" i="36"/>
  <c r="DV63" i="36"/>
  <c r="DW63" i="36"/>
  <c r="DX63" i="36"/>
  <c r="DY63" i="36"/>
  <c r="DZ63" i="36"/>
  <c r="EA63" i="36"/>
  <c r="EB63" i="36"/>
  <c r="EC63" i="36"/>
  <c r="ED63" i="36"/>
  <c r="EE63" i="36"/>
  <c r="EF63" i="36"/>
  <c r="EG63" i="36"/>
  <c r="EH63" i="36"/>
  <c r="EI63" i="36"/>
  <c r="EJ63" i="36"/>
  <c r="EK63" i="36"/>
  <c r="EL63" i="36"/>
  <c r="EM63" i="36"/>
  <c r="EN63" i="36"/>
  <c r="EO63" i="36"/>
  <c r="EP63" i="36"/>
  <c r="EQ63" i="36"/>
  <c r="ER63" i="36"/>
  <c r="D67" i="36"/>
  <c r="I67" i="36"/>
  <c r="J67" i="36"/>
  <c r="K67" i="36"/>
  <c r="M67" i="36"/>
  <c r="P67" i="36"/>
  <c r="Q67" i="36"/>
  <c r="S67" i="36"/>
  <c r="T67" i="36"/>
  <c r="AO67" i="36"/>
  <c r="BB67" i="36"/>
  <c r="BG67" i="36"/>
  <c r="BH67" i="36"/>
  <c r="BI67" i="36"/>
  <c r="BJ67" i="36"/>
  <c r="BK67" i="36"/>
  <c r="BL6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CA67" i="36"/>
  <c r="CB67" i="36"/>
  <c r="CC67" i="36"/>
  <c r="CD67" i="36"/>
  <c r="CE67" i="36"/>
  <c r="CF67" i="36"/>
  <c r="CG67" i="36"/>
  <c r="CH67" i="36"/>
  <c r="CI67" i="36"/>
  <c r="CJ67" i="36"/>
  <c r="CK67" i="36"/>
  <c r="CL67" i="36"/>
  <c r="CM67" i="36"/>
  <c r="CN67" i="36"/>
  <c r="CO67" i="36"/>
  <c r="CP67" i="36"/>
  <c r="CQ67" i="36"/>
  <c r="CR67" i="36"/>
  <c r="CS67" i="36"/>
  <c r="CT67" i="36"/>
  <c r="CU67" i="36"/>
  <c r="CV67" i="36"/>
  <c r="CW67" i="36"/>
  <c r="CX67" i="36"/>
  <c r="CY67" i="36"/>
  <c r="CZ67" i="36"/>
  <c r="DA67" i="36"/>
  <c r="DB67" i="36"/>
  <c r="DC67" i="36"/>
  <c r="DD67" i="36"/>
  <c r="DE67" i="36"/>
  <c r="DF67" i="36"/>
  <c r="DG67" i="36"/>
  <c r="DH67" i="36"/>
  <c r="DI67" i="36"/>
  <c r="DJ67" i="36"/>
  <c r="DK67" i="36"/>
  <c r="DL67" i="36"/>
  <c r="DM67" i="36"/>
  <c r="DN67" i="36"/>
  <c r="DO67" i="36"/>
  <c r="DP67" i="36"/>
  <c r="DQ67" i="36"/>
  <c r="DR67" i="36"/>
  <c r="DS67" i="36"/>
  <c r="DT67" i="36"/>
  <c r="DU67" i="36"/>
  <c r="DV67" i="36"/>
  <c r="DW67" i="36"/>
  <c r="DX67" i="36"/>
  <c r="DY67" i="36"/>
  <c r="DZ67" i="36"/>
  <c r="EA67" i="36"/>
  <c r="EB67" i="36"/>
  <c r="EC67" i="36"/>
  <c r="ED67" i="36"/>
  <c r="EE67" i="36"/>
  <c r="EF67" i="36"/>
  <c r="EG67" i="36"/>
  <c r="EH67" i="36"/>
  <c r="EI67" i="36"/>
  <c r="EJ67" i="36"/>
  <c r="EK67" i="36"/>
  <c r="EL67" i="36"/>
  <c r="EM67" i="36"/>
  <c r="EN67" i="36"/>
  <c r="EO67" i="36"/>
  <c r="EP67" i="36"/>
  <c r="EQ67" i="36"/>
  <c r="ER67" i="36"/>
  <c r="D88" i="36"/>
  <c r="I88" i="36"/>
  <c r="J88" i="36"/>
  <c r="K88" i="36"/>
  <c r="M88" i="36"/>
  <c r="P88" i="36"/>
  <c r="Q88" i="36"/>
  <c r="S88" i="36"/>
  <c r="T88" i="36"/>
  <c r="AO88" i="36"/>
  <c r="BB88" i="36"/>
  <c r="BG88" i="36"/>
  <c r="BH88" i="36"/>
  <c r="BI88" i="36"/>
  <c r="BJ88" i="36"/>
  <c r="BK88" i="36"/>
  <c r="BL8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CA88" i="36"/>
  <c r="CB88" i="36"/>
  <c r="CC88" i="36"/>
  <c r="CD88" i="36"/>
  <c r="CE88" i="36"/>
  <c r="CF88" i="36"/>
  <c r="CG88" i="36"/>
  <c r="CH88" i="36"/>
  <c r="CI88" i="36"/>
  <c r="CJ88" i="36"/>
  <c r="CK88" i="36"/>
  <c r="CL88" i="36"/>
  <c r="CM88" i="36"/>
  <c r="CN88" i="36"/>
  <c r="CO88" i="36"/>
  <c r="CP88" i="36"/>
  <c r="CQ88" i="36"/>
  <c r="CR88" i="36"/>
  <c r="CS88" i="36"/>
  <c r="CT88" i="36"/>
  <c r="CU88" i="36"/>
  <c r="CV88" i="36"/>
  <c r="CW88" i="36"/>
  <c r="CX88" i="36"/>
  <c r="CY88" i="36"/>
  <c r="CZ88" i="36"/>
  <c r="DA88" i="36"/>
  <c r="DB88" i="36"/>
  <c r="DC88" i="36"/>
  <c r="DD88" i="36"/>
  <c r="DE88" i="36"/>
  <c r="DF88" i="36"/>
  <c r="DG88" i="36"/>
  <c r="DH88" i="36"/>
  <c r="DI88" i="36"/>
  <c r="DJ88" i="36"/>
  <c r="DK88" i="36"/>
  <c r="DL88" i="36"/>
  <c r="DM88" i="36"/>
  <c r="DN88" i="36"/>
  <c r="DO88" i="36"/>
  <c r="DP88" i="36"/>
  <c r="DQ88" i="36"/>
  <c r="DR88" i="36"/>
  <c r="DS88" i="36"/>
  <c r="DT88" i="36"/>
  <c r="DU88" i="36"/>
  <c r="DV88" i="36"/>
  <c r="DW88" i="36"/>
  <c r="DX88" i="36"/>
  <c r="DY88" i="36"/>
  <c r="DZ88" i="36"/>
  <c r="EA88" i="36"/>
  <c r="EB88" i="36"/>
  <c r="EC88" i="36"/>
  <c r="ED88" i="36"/>
  <c r="EE88" i="36"/>
  <c r="EF88" i="36"/>
  <c r="EG88" i="36"/>
  <c r="EH88" i="36"/>
  <c r="EI88" i="36"/>
  <c r="EJ88" i="36"/>
  <c r="EK88" i="36"/>
  <c r="EL88" i="36"/>
  <c r="EM88" i="36"/>
  <c r="EN88" i="36"/>
  <c r="EO88" i="36"/>
  <c r="EP88" i="36"/>
  <c r="EQ88" i="36"/>
  <c r="ER88" i="36"/>
  <c r="D98" i="36"/>
  <c r="I98" i="36"/>
  <c r="J98" i="36"/>
  <c r="K98" i="36"/>
  <c r="M98" i="36"/>
  <c r="P98" i="36"/>
  <c r="Q98" i="36"/>
  <c r="S98" i="36"/>
  <c r="T98" i="36"/>
  <c r="AO98" i="36"/>
  <c r="BB98" i="36"/>
  <c r="BG98" i="36"/>
  <c r="BH98" i="36"/>
  <c r="BI98" i="36"/>
  <c r="BJ98" i="36"/>
  <c r="BK98" i="36"/>
  <c r="BL98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CA98" i="36"/>
  <c r="CB98" i="36"/>
  <c r="CC98" i="36"/>
  <c r="CD98" i="36"/>
  <c r="CE98" i="36"/>
  <c r="CF98" i="36"/>
  <c r="CG98" i="36"/>
  <c r="CH98" i="36"/>
  <c r="CI98" i="36"/>
  <c r="CJ98" i="36"/>
  <c r="CK98" i="36"/>
  <c r="CL98" i="36"/>
  <c r="CM98" i="36"/>
  <c r="CN98" i="36"/>
  <c r="CO98" i="36"/>
  <c r="CP98" i="36"/>
  <c r="CQ98" i="36"/>
  <c r="CR98" i="36"/>
  <c r="CS98" i="36"/>
  <c r="CT98" i="36"/>
  <c r="CU98" i="36"/>
  <c r="CV98" i="36"/>
  <c r="CW98" i="36"/>
  <c r="CX98" i="36"/>
  <c r="CY98" i="36"/>
  <c r="CZ98" i="36"/>
  <c r="DA98" i="36"/>
  <c r="DB98" i="36"/>
  <c r="DC98" i="36"/>
  <c r="DD98" i="36"/>
  <c r="DE98" i="36"/>
  <c r="DF98" i="36"/>
  <c r="DG98" i="36"/>
  <c r="DH98" i="36"/>
  <c r="DI98" i="36"/>
  <c r="DJ98" i="36"/>
  <c r="DK98" i="36"/>
  <c r="DL98" i="36"/>
  <c r="DM98" i="36"/>
  <c r="DN98" i="36"/>
  <c r="DO98" i="36"/>
  <c r="DP98" i="36"/>
  <c r="DQ98" i="36"/>
  <c r="DR98" i="36"/>
  <c r="DS98" i="36"/>
  <c r="DT98" i="36"/>
  <c r="DU98" i="36"/>
  <c r="DV98" i="36"/>
  <c r="DW98" i="36"/>
  <c r="DX98" i="36"/>
  <c r="DY98" i="36"/>
  <c r="DZ98" i="36"/>
  <c r="EA98" i="36"/>
  <c r="EB98" i="36"/>
  <c r="EC98" i="36"/>
  <c r="ED98" i="36"/>
  <c r="EE98" i="36"/>
  <c r="EF98" i="36"/>
  <c r="EG98" i="36"/>
  <c r="EH98" i="36"/>
  <c r="EI98" i="36"/>
  <c r="EJ98" i="36"/>
  <c r="EK98" i="36"/>
  <c r="EL98" i="36"/>
  <c r="EM98" i="36"/>
  <c r="EN98" i="36"/>
  <c r="EO98" i="36"/>
  <c r="EP98" i="36"/>
  <c r="EQ98" i="36"/>
  <c r="ER98" i="36"/>
  <c r="D103" i="36"/>
  <c r="I103" i="36"/>
  <c r="J103" i="36"/>
  <c r="K103" i="36"/>
  <c r="M103" i="36"/>
  <c r="P103" i="36"/>
  <c r="Q103" i="36"/>
  <c r="S103" i="36"/>
  <c r="T103" i="36"/>
  <c r="AO103" i="36"/>
  <c r="BB103" i="36"/>
  <c r="BG103" i="36"/>
  <c r="BH103" i="36"/>
  <c r="BI103" i="36"/>
  <c r="BJ103" i="36"/>
  <c r="BK103" i="36"/>
  <c r="BL103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CA103" i="36"/>
  <c r="CB103" i="36"/>
  <c r="CC103" i="36"/>
  <c r="CD103" i="36"/>
  <c r="CE103" i="36"/>
  <c r="CF103" i="36"/>
  <c r="CG103" i="36"/>
  <c r="CH103" i="36"/>
  <c r="CI103" i="36"/>
  <c r="CJ103" i="36"/>
  <c r="CK103" i="36"/>
  <c r="CL103" i="36"/>
  <c r="CM103" i="36"/>
  <c r="CN103" i="36"/>
  <c r="CO103" i="36"/>
  <c r="CP103" i="36"/>
  <c r="CQ103" i="36"/>
  <c r="CR103" i="36"/>
  <c r="CS103" i="36"/>
  <c r="CT103" i="36"/>
  <c r="CU103" i="36"/>
  <c r="CV103" i="36"/>
  <c r="CW103" i="36"/>
  <c r="CX103" i="36"/>
  <c r="CY103" i="36"/>
  <c r="CZ103" i="36"/>
  <c r="DA103" i="36"/>
  <c r="DB103" i="36"/>
  <c r="DC103" i="36"/>
  <c r="DD103" i="36"/>
  <c r="DE103" i="36"/>
  <c r="DF103" i="36"/>
  <c r="DG103" i="36"/>
  <c r="DH103" i="36"/>
  <c r="DI103" i="36"/>
  <c r="DJ103" i="36"/>
  <c r="DK103" i="36"/>
  <c r="DL103" i="36"/>
  <c r="DM103" i="36"/>
  <c r="DN103" i="36"/>
  <c r="DO103" i="36"/>
  <c r="DP103" i="36"/>
  <c r="DQ103" i="36"/>
  <c r="DR103" i="36"/>
  <c r="DS103" i="36"/>
  <c r="DT103" i="36"/>
  <c r="DU103" i="36"/>
  <c r="DV103" i="36"/>
  <c r="DW103" i="36"/>
  <c r="DX103" i="36"/>
  <c r="DY103" i="36"/>
  <c r="DZ103" i="36"/>
  <c r="EA103" i="36"/>
  <c r="EB103" i="36"/>
  <c r="EC103" i="36"/>
  <c r="ED103" i="36"/>
  <c r="EE103" i="36"/>
  <c r="EF103" i="36"/>
  <c r="EG103" i="36"/>
  <c r="EH103" i="36"/>
  <c r="EI103" i="36"/>
  <c r="EJ103" i="36"/>
  <c r="EK103" i="36"/>
  <c r="EL103" i="36"/>
  <c r="EM103" i="36"/>
  <c r="EN103" i="36"/>
  <c r="EO103" i="36"/>
  <c r="EP103" i="36"/>
  <c r="EQ103" i="36"/>
  <c r="ER103" i="36"/>
  <c r="D114" i="36"/>
  <c r="I114" i="36"/>
  <c r="J114" i="36"/>
  <c r="K114" i="36"/>
  <c r="M114" i="36"/>
  <c r="P114" i="36"/>
  <c r="Q114" i="36"/>
  <c r="S114" i="36"/>
  <c r="T114" i="36"/>
  <c r="AO114" i="36"/>
  <c r="BB114" i="36"/>
  <c r="BG114" i="36"/>
  <c r="BH114" i="36"/>
  <c r="BI114" i="36"/>
  <c r="BJ114" i="36"/>
  <c r="BK114" i="36"/>
  <c r="BL114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CA114" i="36"/>
  <c r="CB114" i="36"/>
  <c r="CC114" i="36"/>
  <c r="CD114" i="36"/>
  <c r="CE114" i="36"/>
  <c r="CF114" i="36"/>
  <c r="CG114" i="36"/>
  <c r="CH114" i="36"/>
  <c r="CI114" i="36"/>
  <c r="CJ114" i="36"/>
  <c r="CK114" i="36"/>
  <c r="CL114" i="36"/>
  <c r="CM114" i="36"/>
  <c r="CN114" i="36"/>
  <c r="CO114" i="36"/>
  <c r="CP114" i="36"/>
  <c r="CQ114" i="36"/>
  <c r="CR114" i="36"/>
  <c r="CS114" i="36"/>
  <c r="CT114" i="36"/>
  <c r="CU114" i="36"/>
  <c r="CV114" i="36"/>
  <c r="CW114" i="36"/>
  <c r="CX114" i="36"/>
  <c r="CY114" i="36"/>
  <c r="CZ114" i="36"/>
  <c r="DA114" i="36"/>
  <c r="DB114" i="36"/>
  <c r="DC114" i="36"/>
  <c r="DD114" i="36"/>
  <c r="DE114" i="36"/>
  <c r="DF114" i="36"/>
  <c r="DG114" i="36"/>
  <c r="DH114" i="36"/>
  <c r="DI114" i="36"/>
  <c r="DJ114" i="36"/>
  <c r="DK114" i="36"/>
  <c r="DL114" i="36"/>
  <c r="DM114" i="36"/>
  <c r="DN114" i="36"/>
  <c r="DO114" i="36"/>
  <c r="DP114" i="36"/>
  <c r="DQ114" i="36"/>
  <c r="DR114" i="36"/>
  <c r="DS114" i="36"/>
  <c r="DT114" i="36"/>
  <c r="DU114" i="36"/>
  <c r="DV114" i="36"/>
  <c r="DW114" i="36"/>
  <c r="DX114" i="36"/>
  <c r="DY114" i="36"/>
  <c r="DZ114" i="36"/>
  <c r="EA114" i="36"/>
  <c r="EB114" i="36"/>
  <c r="EC114" i="36"/>
  <c r="ED114" i="36"/>
  <c r="EE114" i="36"/>
  <c r="EF114" i="36"/>
  <c r="EG114" i="36"/>
  <c r="EH114" i="36"/>
  <c r="EI114" i="36"/>
  <c r="EJ114" i="36"/>
  <c r="EK114" i="36"/>
  <c r="EL114" i="36"/>
  <c r="EM114" i="36"/>
  <c r="EN114" i="36"/>
  <c r="EO114" i="36"/>
  <c r="EP114" i="36"/>
  <c r="EQ114" i="36"/>
  <c r="ER114" i="36"/>
  <c r="D117" i="36"/>
  <c r="I117" i="36"/>
  <c r="J117" i="36"/>
  <c r="K117" i="36"/>
  <c r="M117" i="36"/>
  <c r="P117" i="36"/>
  <c r="Q117" i="36"/>
  <c r="S117" i="36"/>
  <c r="T117" i="36"/>
  <c r="AO117" i="36"/>
  <c r="BB117" i="36"/>
  <c r="BG117" i="36"/>
  <c r="BH117" i="36"/>
  <c r="BI117" i="36"/>
  <c r="BJ117" i="36"/>
  <c r="BK117" i="36"/>
  <c r="BL11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CA117" i="36"/>
  <c r="CB117" i="36"/>
  <c r="CC117" i="36"/>
  <c r="CD117" i="36"/>
  <c r="CE117" i="36"/>
  <c r="CF117" i="36"/>
  <c r="CG117" i="36"/>
  <c r="CH117" i="36"/>
  <c r="CI117" i="36"/>
  <c r="CJ117" i="36"/>
  <c r="CK117" i="36"/>
  <c r="CL117" i="36"/>
  <c r="CM117" i="36"/>
  <c r="CN117" i="36"/>
  <c r="CO117" i="36"/>
  <c r="CP117" i="36"/>
  <c r="CQ117" i="36"/>
  <c r="CR117" i="36"/>
  <c r="CS117" i="36"/>
  <c r="CT117" i="36"/>
  <c r="CU117" i="36"/>
  <c r="CV117" i="36"/>
  <c r="CW117" i="36"/>
  <c r="CX117" i="36"/>
  <c r="CY117" i="36"/>
  <c r="CZ117" i="36"/>
  <c r="DA117" i="36"/>
  <c r="DB117" i="36"/>
  <c r="DC117" i="36"/>
  <c r="DD117" i="36"/>
  <c r="DE117" i="36"/>
  <c r="DF117" i="36"/>
  <c r="DG117" i="36"/>
  <c r="DH117" i="36"/>
  <c r="DI117" i="36"/>
  <c r="DJ117" i="36"/>
  <c r="DK117" i="36"/>
  <c r="DL117" i="36"/>
  <c r="DM117" i="36"/>
  <c r="DN117" i="36"/>
  <c r="DO117" i="36"/>
  <c r="DP117" i="36"/>
  <c r="DQ117" i="36"/>
  <c r="DR117" i="36"/>
  <c r="DS117" i="36"/>
  <c r="DT117" i="36"/>
  <c r="DU117" i="36"/>
  <c r="DV117" i="36"/>
  <c r="DW117" i="36"/>
  <c r="DX117" i="36"/>
  <c r="DY117" i="36"/>
  <c r="DZ117" i="36"/>
  <c r="EA117" i="36"/>
  <c r="EB117" i="36"/>
  <c r="EC117" i="36"/>
  <c r="ED117" i="36"/>
  <c r="EE117" i="36"/>
  <c r="EF117" i="36"/>
  <c r="EG117" i="36"/>
  <c r="EH117" i="36"/>
  <c r="EI117" i="36"/>
  <c r="EJ117" i="36"/>
  <c r="EK117" i="36"/>
  <c r="EL117" i="36"/>
  <c r="EM117" i="36"/>
  <c r="EN117" i="36"/>
  <c r="EO117" i="36"/>
  <c r="EP117" i="36"/>
  <c r="EQ117" i="36"/>
  <c r="ER117" i="36"/>
  <c r="D119" i="36"/>
  <c r="I119" i="36"/>
  <c r="J119" i="36"/>
  <c r="K119" i="36"/>
  <c r="M119" i="36"/>
  <c r="P119" i="36"/>
  <c r="Q119" i="36"/>
  <c r="S119" i="36"/>
  <c r="T119" i="36"/>
  <c r="AO119" i="36"/>
  <c r="BB119" i="36"/>
  <c r="BG119" i="36"/>
  <c r="BH119" i="36"/>
  <c r="BI119" i="36"/>
  <c r="BJ119" i="36"/>
  <c r="BK119" i="36"/>
  <c r="BL119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CA119" i="36"/>
  <c r="CB119" i="36"/>
  <c r="CC119" i="36"/>
  <c r="CD119" i="36"/>
  <c r="CE119" i="36"/>
  <c r="CF119" i="36"/>
  <c r="CG119" i="36"/>
  <c r="CH119" i="36"/>
  <c r="CI119" i="36"/>
  <c r="CJ119" i="36"/>
  <c r="CK119" i="36"/>
  <c r="CL119" i="36"/>
  <c r="CM119" i="36"/>
  <c r="CN119" i="36"/>
  <c r="CO119" i="36"/>
  <c r="CP119" i="36"/>
  <c r="CQ119" i="36"/>
  <c r="CR119" i="36"/>
  <c r="CS119" i="36"/>
  <c r="CT119" i="36"/>
  <c r="CU119" i="36"/>
  <c r="CV119" i="36"/>
  <c r="CW119" i="36"/>
  <c r="CX119" i="36"/>
  <c r="CY119" i="36"/>
  <c r="CZ119" i="36"/>
  <c r="DA119" i="36"/>
  <c r="DB119" i="36"/>
  <c r="DC119" i="36"/>
  <c r="DD119" i="36"/>
  <c r="DE119" i="36"/>
  <c r="DF119" i="36"/>
  <c r="DG119" i="36"/>
  <c r="DH119" i="36"/>
  <c r="DI119" i="36"/>
  <c r="DJ119" i="36"/>
  <c r="DK119" i="36"/>
  <c r="DL119" i="36"/>
  <c r="DM119" i="36"/>
  <c r="DN119" i="36"/>
  <c r="DO119" i="36"/>
  <c r="DP119" i="36"/>
  <c r="DQ119" i="36"/>
  <c r="DR119" i="36"/>
  <c r="DS119" i="36"/>
  <c r="DT119" i="36"/>
  <c r="DU119" i="36"/>
  <c r="DV119" i="36"/>
  <c r="DW119" i="36"/>
  <c r="DX119" i="36"/>
  <c r="DY119" i="36"/>
  <c r="DZ119" i="36"/>
  <c r="EA119" i="36"/>
  <c r="EB119" i="36"/>
  <c r="EC119" i="36"/>
  <c r="ED119" i="36"/>
  <c r="EE119" i="36"/>
  <c r="EF119" i="36"/>
  <c r="EG119" i="36"/>
  <c r="EH119" i="36"/>
  <c r="EI119" i="36"/>
  <c r="EJ119" i="36"/>
  <c r="EK119" i="36"/>
  <c r="EL119" i="36"/>
  <c r="EM119" i="36"/>
  <c r="EN119" i="36"/>
  <c r="EO119" i="36"/>
  <c r="EP119" i="36"/>
  <c r="EQ119" i="36"/>
  <c r="ER119" i="36"/>
  <c r="J20" i="36"/>
  <c r="K20" i="36"/>
  <c r="M20" i="36"/>
  <c r="P20" i="36"/>
  <c r="Q20" i="36"/>
  <c r="S20" i="36"/>
  <c r="T20" i="36"/>
  <c r="AB20" i="36"/>
  <c r="AC20" i="36"/>
  <c r="AH20" i="36"/>
  <c r="AI20" i="36"/>
  <c r="AO20" i="36"/>
  <c r="BB20" i="36"/>
  <c r="BG20" i="36"/>
  <c r="BH20" i="36"/>
  <c r="BI20" i="36"/>
  <c r="BJ20" i="36"/>
  <c r="BK20" i="36"/>
  <c r="BL2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CA20" i="36"/>
  <c r="CB20" i="36"/>
  <c r="CC20" i="36"/>
  <c r="CD20" i="36"/>
  <c r="CE20" i="36"/>
  <c r="CF20" i="36"/>
  <c r="CG20" i="36"/>
  <c r="CH20" i="36"/>
  <c r="CI20" i="36"/>
  <c r="CJ20" i="36"/>
  <c r="CK20" i="36"/>
  <c r="CL20" i="36"/>
  <c r="CM20" i="36"/>
  <c r="CN20" i="36"/>
  <c r="CO20" i="36"/>
  <c r="CP20" i="36"/>
  <c r="CQ20" i="36"/>
  <c r="CR20" i="36"/>
  <c r="CS20" i="36"/>
  <c r="CT20" i="36"/>
  <c r="CU20" i="36"/>
  <c r="CV20" i="36"/>
  <c r="CW20" i="36"/>
  <c r="CX20" i="36"/>
  <c r="CY20" i="36"/>
  <c r="CZ20" i="36"/>
  <c r="DA20" i="36"/>
  <c r="DB20" i="36"/>
  <c r="DC20" i="36"/>
  <c r="DD20" i="36"/>
  <c r="DE20" i="36"/>
  <c r="DF20" i="36"/>
  <c r="DG20" i="36"/>
  <c r="DH20" i="36"/>
  <c r="DI20" i="36"/>
  <c r="DJ20" i="36"/>
  <c r="DK20" i="36"/>
  <c r="DL20" i="36"/>
  <c r="DM20" i="36"/>
  <c r="DN20" i="36"/>
  <c r="DO20" i="36"/>
  <c r="DP20" i="36"/>
  <c r="DQ20" i="36"/>
  <c r="DR20" i="36"/>
  <c r="DS20" i="36"/>
  <c r="DT20" i="36"/>
  <c r="DU20" i="36"/>
  <c r="DV20" i="36"/>
  <c r="DW20" i="36"/>
  <c r="DX20" i="36"/>
  <c r="DY20" i="36"/>
  <c r="DZ20" i="36"/>
  <c r="EB20" i="36"/>
  <c r="EC20" i="36"/>
  <c r="ED20" i="36"/>
  <c r="EE20" i="36"/>
  <c r="EF20" i="36"/>
  <c r="EG20" i="36"/>
  <c r="EH20" i="36"/>
  <c r="EI20" i="36"/>
  <c r="EJ20" i="36"/>
  <c r="EK20" i="36"/>
  <c r="EL20" i="36"/>
  <c r="EM20" i="36"/>
  <c r="EN20" i="36"/>
  <c r="EO20" i="36"/>
  <c r="EP20" i="36"/>
  <c r="EQ20" i="36"/>
  <c r="ER20" i="36"/>
  <c r="I20" i="36"/>
  <c r="D20" i="36"/>
  <c r="AN138" i="36" l="1"/>
  <c r="AE205" i="36"/>
  <c r="D131" i="36"/>
  <c r="I131" i="36"/>
  <c r="J131" i="36"/>
  <c r="K131" i="36"/>
  <c r="M131" i="36"/>
  <c r="P131" i="36"/>
  <c r="Q131" i="36"/>
  <c r="S131" i="36"/>
  <c r="T131" i="36"/>
  <c r="AG131" i="36"/>
  <c r="AH131" i="36"/>
  <c r="AX131" i="36"/>
  <c r="BB131" i="36"/>
  <c r="BG131" i="36"/>
  <c r="BH131" i="36"/>
  <c r="BI131" i="36"/>
  <c r="BJ131" i="36"/>
  <c r="BK131" i="36"/>
  <c r="BL13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CA131" i="36"/>
  <c r="CB131" i="36"/>
  <c r="CC131" i="36"/>
  <c r="CD131" i="36"/>
  <c r="CE131" i="36"/>
  <c r="CF131" i="36"/>
  <c r="CG131" i="36"/>
  <c r="CH131" i="36"/>
  <c r="CI131" i="36"/>
  <c r="CJ131" i="36"/>
  <c r="CK131" i="36"/>
  <c r="CL131" i="36"/>
  <c r="CM131" i="36"/>
  <c r="CN131" i="36"/>
  <c r="CO131" i="36"/>
  <c r="CP131" i="36"/>
  <c r="CQ131" i="36"/>
  <c r="CR131" i="36"/>
  <c r="CS131" i="36"/>
  <c r="CT131" i="36"/>
  <c r="CU131" i="36"/>
  <c r="CV131" i="36"/>
  <c r="CW131" i="36"/>
  <c r="CX131" i="36"/>
  <c r="CY131" i="36"/>
  <c r="CZ131" i="36"/>
  <c r="DA131" i="36"/>
  <c r="DB131" i="36"/>
  <c r="DC131" i="36"/>
  <c r="DD131" i="36"/>
  <c r="DE131" i="36"/>
  <c r="DF131" i="36"/>
  <c r="DG131" i="36"/>
  <c r="DH131" i="36"/>
  <c r="DI131" i="36"/>
  <c r="DJ131" i="36"/>
  <c r="DK131" i="36"/>
  <c r="DL131" i="36"/>
  <c r="DM131" i="36"/>
  <c r="DN131" i="36"/>
  <c r="DO131" i="36"/>
  <c r="DP131" i="36"/>
  <c r="DQ131" i="36"/>
  <c r="DR131" i="36"/>
  <c r="DS131" i="36"/>
  <c r="DT131" i="36"/>
  <c r="DU131" i="36"/>
  <c r="DV131" i="36"/>
  <c r="DW131" i="36"/>
  <c r="DX131" i="36"/>
  <c r="DY131" i="36"/>
  <c r="DZ131" i="36"/>
  <c r="EA131" i="36"/>
  <c r="EB131" i="36"/>
  <c r="EC131" i="36"/>
  <c r="ED131" i="36"/>
  <c r="EE131" i="36"/>
  <c r="EF131" i="36"/>
  <c r="EG131" i="36"/>
  <c r="EH131" i="36"/>
  <c r="EI131" i="36"/>
  <c r="EJ131" i="36"/>
  <c r="EK131" i="36"/>
  <c r="EL131" i="36"/>
  <c r="EM131" i="36"/>
  <c r="EN131" i="36"/>
  <c r="EO131" i="36"/>
  <c r="EP131" i="36"/>
  <c r="EQ131" i="36"/>
  <c r="ER131" i="36"/>
  <c r="D150" i="36"/>
  <c r="I150" i="36"/>
  <c r="J150" i="36"/>
  <c r="K150" i="36"/>
  <c r="M150" i="36"/>
  <c r="P150" i="36"/>
  <c r="Q150" i="36"/>
  <c r="S150" i="36"/>
  <c r="T150" i="36"/>
  <c r="BB150" i="36"/>
  <c r="BG150" i="36"/>
  <c r="BH150" i="36"/>
  <c r="BI150" i="36"/>
  <c r="BJ150" i="36"/>
  <c r="BK150" i="36"/>
  <c r="BL150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CA150" i="36"/>
  <c r="CB150" i="36"/>
  <c r="CC150" i="36"/>
  <c r="CD150" i="36"/>
  <c r="CE150" i="36"/>
  <c r="CF150" i="36"/>
  <c r="CG150" i="36"/>
  <c r="CH150" i="36"/>
  <c r="CI150" i="36"/>
  <c r="CJ150" i="36"/>
  <c r="CK150" i="36"/>
  <c r="CL150" i="36"/>
  <c r="CM150" i="36"/>
  <c r="CN150" i="36"/>
  <c r="CO150" i="36"/>
  <c r="CP150" i="36"/>
  <c r="CQ150" i="36"/>
  <c r="CR150" i="36"/>
  <c r="CS150" i="36"/>
  <c r="CT150" i="36"/>
  <c r="CU150" i="36"/>
  <c r="CV150" i="36"/>
  <c r="CW150" i="36"/>
  <c r="CX150" i="36"/>
  <c r="CY150" i="36"/>
  <c r="CZ150" i="36"/>
  <c r="DA150" i="36"/>
  <c r="DB150" i="36"/>
  <c r="DC150" i="36"/>
  <c r="DD150" i="36"/>
  <c r="DE150" i="36"/>
  <c r="DF150" i="36"/>
  <c r="DG150" i="36"/>
  <c r="DH150" i="36"/>
  <c r="DI150" i="36"/>
  <c r="DJ150" i="36"/>
  <c r="DK150" i="36"/>
  <c r="DL150" i="36"/>
  <c r="DM150" i="36"/>
  <c r="DN150" i="36"/>
  <c r="DO150" i="36"/>
  <c r="DP150" i="36"/>
  <c r="DQ150" i="36"/>
  <c r="DR150" i="36"/>
  <c r="DS150" i="36"/>
  <c r="DT150" i="36"/>
  <c r="DU150" i="36"/>
  <c r="DV150" i="36"/>
  <c r="DW150" i="36"/>
  <c r="DX150" i="36"/>
  <c r="DY150" i="36"/>
  <c r="DZ150" i="36"/>
  <c r="EA150" i="36"/>
  <c r="EB150" i="36"/>
  <c r="EC150" i="36"/>
  <c r="ED150" i="36"/>
  <c r="EE150" i="36"/>
  <c r="EF150" i="36"/>
  <c r="EG150" i="36"/>
  <c r="EH150" i="36"/>
  <c r="EI150" i="36"/>
  <c r="EJ150" i="36"/>
  <c r="EK150" i="36"/>
  <c r="EL150" i="36"/>
  <c r="EM150" i="36"/>
  <c r="EN150" i="36"/>
  <c r="EO150" i="36"/>
  <c r="EP150" i="36"/>
  <c r="EQ150" i="36"/>
  <c r="ER150" i="36"/>
  <c r="D160" i="36"/>
  <c r="I160" i="36"/>
  <c r="J160" i="36"/>
  <c r="K160" i="36"/>
  <c r="M160" i="36"/>
  <c r="P160" i="36"/>
  <c r="Q160" i="36"/>
  <c r="S160" i="36"/>
  <c r="T160" i="36"/>
  <c r="U160" i="36"/>
  <c r="V160" i="36"/>
  <c r="AF160" i="36"/>
  <c r="AO160" i="36"/>
  <c r="AU160" i="36"/>
  <c r="BB160" i="36"/>
  <c r="BG160" i="36"/>
  <c r="BH160" i="36"/>
  <c r="BI160" i="36"/>
  <c r="BJ160" i="36"/>
  <c r="BK160" i="36"/>
  <c r="BL160" i="36"/>
  <c r="BM160" i="36"/>
  <c r="BN160" i="36"/>
  <c r="BO160" i="36"/>
  <c r="BP160" i="36"/>
  <c r="BQ160" i="36"/>
  <c r="BR160" i="36"/>
  <c r="BS160" i="36"/>
  <c r="BT160" i="36"/>
  <c r="BU160" i="36"/>
  <c r="BV160" i="36"/>
  <c r="BW160" i="36"/>
  <c r="BX160" i="36"/>
  <c r="BY160" i="36"/>
  <c r="BZ160" i="36"/>
  <c r="CA160" i="36"/>
  <c r="CB160" i="36"/>
  <c r="CC160" i="36"/>
  <c r="CD160" i="36"/>
  <c r="CE160" i="36"/>
  <c r="CF160" i="36"/>
  <c r="CG160" i="36"/>
  <c r="CH160" i="36"/>
  <c r="CI160" i="36"/>
  <c r="CJ160" i="36"/>
  <c r="CK160" i="36"/>
  <c r="CL160" i="36"/>
  <c r="CM160" i="36"/>
  <c r="CN160" i="36"/>
  <c r="CO160" i="36"/>
  <c r="CP160" i="36"/>
  <c r="CQ160" i="36"/>
  <c r="CR160" i="36"/>
  <c r="CS160" i="36"/>
  <c r="CT160" i="36"/>
  <c r="CU160" i="36"/>
  <c r="CV160" i="36"/>
  <c r="CW160" i="36"/>
  <c r="CX160" i="36"/>
  <c r="CY160" i="36"/>
  <c r="CZ160" i="36"/>
  <c r="DA160" i="36"/>
  <c r="DB160" i="36"/>
  <c r="DC160" i="36"/>
  <c r="DD160" i="36"/>
  <c r="DE160" i="36"/>
  <c r="DF160" i="36"/>
  <c r="DG160" i="36"/>
  <c r="DH160" i="36"/>
  <c r="DI160" i="36"/>
  <c r="DJ160" i="36"/>
  <c r="DK160" i="36"/>
  <c r="DL160" i="36"/>
  <c r="DM160" i="36"/>
  <c r="DN160" i="36"/>
  <c r="DO160" i="36"/>
  <c r="DP160" i="36"/>
  <c r="DQ160" i="36"/>
  <c r="DR160" i="36"/>
  <c r="DS160" i="36"/>
  <c r="DT160" i="36"/>
  <c r="DU160" i="36"/>
  <c r="DV160" i="36"/>
  <c r="DW160" i="36"/>
  <c r="DX160" i="36"/>
  <c r="DY160" i="36"/>
  <c r="DZ160" i="36"/>
  <c r="EA160" i="36"/>
  <c r="EB160" i="36"/>
  <c r="EC160" i="36"/>
  <c r="ED160" i="36"/>
  <c r="EE160" i="36"/>
  <c r="EF160" i="36"/>
  <c r="EG160" i="36"/>
  <c r="EH160" i="36"/>
  <c r="EI160" i="36"/>
  <c r="EJ160" i="36"/>
  <c r="EK160" i="36"/>
  <c r="EL160" i="36"/>
  <c r="EM160" i="36"/>
  <c r="EN160" i="36"/>
  <c r="EO160" i="36"/>
  <c r="EP160" i="36"/>
  <c r="EQ160" i="36"/>
  <c r="ER160" i="36"/>
  <c r="D162" i="36"/>
  <c r="I162" i="36"/>
  <c r="J162" i="36"/>
  <c r="K162" i="36"/>
  <c r="M162" i="36"/>
  <c r="P162" i="36"/>
  <c r="Q162" i="36"/>
  <c r="S162" i="36"/>
  <c r="T162" i="36"/>
  <c r="V162" i="36"/>
  <c r="W162" i="36"/>
  <c r="Y162" i="36"/>
  <c r="AT162" i="36"/>
  <c r="BA162" i="36"/>
  <c r="BB162" i="36"/>
  <c r="BG162" i="36"/>
  <c r="BH162" i="36"/>
  <c r="BI162" i="36"/>
  <c r="BJ162" i="36"/>
  <c r="BK162" i="36"/>
  <c r="BL162" i="36"/>
  <c r="BM162" i="36"/>
  <c r="BN162" i="36"/>
  <c r="BO162" i="36"/>
  <c r="BP162" i="36"/>
  <c r="BQ162" i="36"/>
  <c r="BR162" i="36"/>
  <c r="BS162" i="36"/>
  <c r="BT162" i="36"/>
  <c r="BU162" i="36"/>
  <c r="BV162" i="36"/>
  <c r="BW162" i="36"/>
  <c r="BX162" i="36"/>
  <c r="BY162" i="36"/>
  <c r="BZ162" i="36"/>
  <c r="CA162" i="36"/>
  <c r="CB162" i="36"/>
  <c r="CC162" i="36"/>
  <c r="CD162" i="36"/>
  <c r="CE162" i="36"/>
  <c r="CF162" i="36"/>
  <c r="CG162" i="36"/>
  <c r="CH162" i="36"/>
  <c r="CI162" i="36"/>
  <c r="CJ162" i="36"/>
  <c r="CK162" i="36"/>
  <c r="CL162" i="36"/>
  <c r="CM162" i="36"/>
  <c r="CN162" i="36"/>
  <c r="CO162" i="36"/>
  <c r="CP162" i="36"/>
  <c r="CQ162" i="36"/>
  <c r="CR162" i="36"/>
  <c r="CS162" i="36"/>
  <c r="CT162" i="36"/>
  <c r="CU162" i="36"/>
  <c r="CV162" i="36"/>
  <c r="CW162" i="36"/>
  <c r="CX162" i="36"/>
  <c r="CY162" i="36"/>
  <c r="CZ162" i="36"/>
  <c r="DA162" i="36"/>
  <c r="DB162" i="36"/>
  <c r="DC162" i="36"/>
  <c r="DD162" i="36"/>
  <c r="DE162" i="36"/>
  <c r="DF162" i="36"/>
  <c r="DG162" i="36"/>
  <c r="DH162" i="36"/>
  <c r="DI162" i="36"/>
  <c r="DJ162" i="36"/>
  <c r="DK162" i="36"/>
  <c r="DL162" i="36"/>
  <c r="DM162" i="36"/>
  <c r="DN162" i="36"/>
  <c r="DO162" i="36"/>
  <c r="DP162" i="36"/>
  <c r="DQ162" i="36"/>
  <c r="DR162" i="36"/>
  <c r="DS162" i="36"/>
  <c r="DT162" i="36"/>
  <c r="DU162" i="36"/>
  <c r="DV162" i="36"/>
  <c r="DW162" i="36"/>
  <c r="DX162" i="36"/>
  <c r="DY162" i="36"/>
  <c r="DZ162" i="36"/>
  <c r="EA162" i="36"/>
  <c r="EB162" i="36"/>
  <c r="EC162" i="36"/>
  <c r="ED162" i="36"/>
  <c r="EE162" i="36"/>
  <c r="EF162" i="36"/>
  <c r="EG162" i="36"/>
  <c r="EH162" i="36"/>
  <c r="EI162" i="36"/>
  <c r="EJ162" i="36"/>
  <c r="EK162" i="36"/>
  <c r="EL162" i="36"/>
  <c r="EM162" i="36"/>
  <c r="EN162" i="36"/>
  <c r="EO162" i="36"/>
  <c r="EP162" i="36"/>
  <c r="EQ162" i="36"/>
  <c r="ER162" i="36"/>
  <c r="D193" i="36"/>
  <c r="I193" i="36"/>
  <c r="J193" i="36"/>
  <c r="K193" i="36"/>
  <c r="M193" i="36"/>
  <c r="P193" i="36"/>
  <c r="Q193" i="36"/>
  <c r="S193" i="36"/>
  <c r="T193" i="36"/>
  <c r="AO193" i="36"/>
  <c r="AY193" i="36"/>
  <c r="AZ193" i="36"/>
  <c r="BB193" i="36"/>
  <c r="BG193" i="36"/>
  <c r="BH193" i="36"/>
  <c r="BI193" i="36"/>
  <c r="BJ193" i="36"/>
  <c r="BK193" i="36"/>
  <c r="BL193" i="36"/>
  <c r="BM193" i="36"/>
  <c r="BN193" i="36"/>
  <c r="BO193" i="36"/>
  <c r="BP193" i="36"/>
  <c r="BQ193" i="36"/>
  <c r="BR193" i="36"/>
  <c r="BS193" i="36"/>
  <c r="BT193" i="36"/>
  <c r="BU193" i="36"/>
  <c r="BV193" i="36"/>
  <c r="BW193" i="36"/>
  <c r="BX193" i="36"/>
  <c r="BY193" i="36"/>
  <c r="BZ193" i="36"/>
  <c r="CA193" i="36"/>
  <c r="CB193" i="36"/>
  <c r="CC193" i="36"/>
  <c r="CD193" i="36"/>
  <c r="CE193" i="36"/>
  <c r="CF193" i="36"/>
  <c r="CG193" i="36"/>
  <c r="CH193" i="36"/>
  <c r="CI193" i="36"/>
  <c r="CJ193" i="36"/>
  <c r="CK193" i="36"/>
  <c r="CL193" i="36"/>
  <c r="CM193" i="36"/>
  <c r="CN193" i="36"/>
  <c r="CO193" i="36"/>
  <c r="CP193" i="36"/>
  <c r="CQ193" i="36"/>
  <c r="CR193" i="36"/>
  <c r="CS193" i="36"/>
  <c r="CT193" i="36"/>
  <c r="CU193" i="36"/>
  <c r="CV193" i="36"/>
  <c r="CW193" i="36"/>
  <c r="CX193" i="36"/>
  <c r="CY193" i="36"/>
  <c r="CZ193" i="36"/>
  <c r="DA193" i="36"/>
  <c r="DB193" i="36"/>
  <c r="DC193" i="36"/>
  <c r="DD193" i="36"/>
  <c r="DE193" i="36"/>
  <c r="DF193" i="36"/>
  <c r="DG193" i="36"/>
  <c r="DH193" i="36"/>
  <c r="DI193" i="36"/>
  <c r="DJ193" i="36"/>
  <c r="DK193" i="36"/>
  <c r="DL193" i="36"/>
  <c r="DM193" i="36"/>
  <c r="DN193" i="36"/>
  <c r="DO193" i="36"/>
  <c r="DP193" i="36"/>
  <c r="DQ193" i="36"/>
  <c r="DR193" i="36"/>
  <c r="DS193" i="36"/>
  <c r="DT193" i="36"/>
  <c r="DU193" i="36"/>
  <c r="DV193" i="36"/>
  <c r="DW193" i="36"/>
  <c r="DX193" i="36"/>
  <c r="DY193" i="36"/>
  <c r="DZ193" i="36"/>
  <c r="EA193" i="36"/>
  <c r="EB193" i="36"/>
  <c r="EC193" i="36"/>
  <c r="ED193" i="36"/>
  <c r="EE193" i="36"/>
  <c r="EF193" i="36"/>
  <c r="EG193" i="36"/>
  <c r="EH193" i="36"/>
  <c r="EI193" i="36"/>
  <c r="EJ193" i="36"/>
  <c r="EK193" i="36"/>
  <c r="EL193" i="36"/>
  <c r="EM193" i="36"/>
  <c r="EN193" i="36"/>
  <c r="EO193" i="36"/>
  <c r="EP193" i="36"/>
  <c r="EQ193" i="36"/>
  <c r="ER193" i="36"/>
  <c r="D195" i="36"/>
  <c r="I195" i="36"/>
  <c r="J195" i="36"/>
  <c r="K195" i="36"/>
  <c r="M195" i="36"/>
  <c r="N195" i="36"/>
  <c r="P195" i="36"/>
  <c r="Q195" i="36"/>
  <c r="S195" i="36"/>
  <c r="T195" i="36"/>
  <c r="V195" i="36"/>
  <c r="W195" i="36"/>
  <c r="X195" i="36"/>
  <c r="AK195" i="36"/>
  <c r="BB195" i="36"/>
  <c r="BG195" i="36"/>
  <c r="BH195" i="36"/>
  <c r="BI195" i="36"/>
  <c r="BJ195" i="36"/>
  <c r="BK195" i="36"/>
  <c r="BL195" i="36"/>
  <c r="BM195" i="36"/>
  <c r="BN195" i="36"/>
  <c r="BO195" i="36"/>
  <c r="BP195" i="36"/>
  <c r="BQ195" i="36"/>
  <c r="BR195" i="36"/>
  <c r="BS195" i="36"/>
  <c r="BT195" i="36"/>
  <c r="BU195" i="36"/>
  <c r="BV195" i="36"/>
  <c r="BW195" i="36"/>
  <c r="BX195" i="36"/>
  <c r="BY195" i="36"/>
  <c r="BZ195" i="36"/>
  <c r="CA195" i="36"/>
  <c r="CB195" i="36"/>
  <c r="CC195" i="36"/>
  <c r="CD195" i="36"/>
  <c r="CE195" i="36"/>
  <c r="CF195" i="36"/>
  <c r="CG195" i="36"/>
  <c r="CH195" i="36"/>
  <c r="CI195" i="36"/>
  <c r="CJ195" i="36"/>
  <c r="CK195" i="36"/>
  <c r="CL195" i="36"/>
  <c r="CM195" i="36"/>
  <c r="CN195" i="36"/>
  <c r="CO195" i="36"/>
  <c r="CP195" i="36"/>
  <c r="CQ195" i="36"/>
  <c r="CR195" i="36"/>
  <c r="CS195" i="36"/>
  <c r="CT195" i="36"/>
  <c r="CU195" i="36"/>
  <c r="CV195" i="36"/>
  <c r="CW195" i="36"/>
  <c r="CX195" i="36"/>
  <c r="CY195" i="36"/>
  <c r="CZ195" i="36"/>
  <c r="DA195" i="36"/>
  <c r="DB195" i="36"/>
  <c r="DC195" i="36"/>
  <c r="DD195" i="36"/>
  <c r="DE195" i="36"/>
  <c r="DF195" i="36"/>
  <c r="DG195" i="36"/>
  <c r="DH195" i="36"/>
  <c r="DI195" i="36"/>
  <c r="DJ195" i="36"/>
  <c r="DK195" i="36"/>
  <c r="DL195" i="36"/>
  <c r="DM195" i="36"/>
  <c r="DN195" i="36"/>
  <c r="DO195" i="36"/>
  <c r="DP195" i="36"/>
  <c r="DQ195" i="36"/>
  <c r="DR195" i="36"/>
  <c r="DS195" i="36"/>
  <c r="DT195" i="36"/>
  <c r="DU195" i="36"/>
  <c r="DV195" i="36"/>
  <c r="DW195" i="36"/>
  <c r="DX195" i="36"/>
  <c r="DY195" i="36"/>
  <c r="DZ195" i="36"/>
  <c r="EA195" i="36"/>
  <c r="EB195" i="36"/>
  <c r="EC195" i="36"/>
  <c r="ED195" i="36"/>
  <c r="EE195" i="36"/>
  <c r="EF195" i="36"/>
  <c r="EG195" i="36"/>
  <c r="EH195" i="36"/>
  <c r="EI195" i="36"/>
  <c r="EJ195" i="36"/>
  <c r="EK195" i="36"/>
  <c r="EL195" i="36"/>
  <c r="EM195" i="36"/>
  <c r="EN195" i="36"/>
  <c r="EO195" i="36"/>
  <c r="EP195" i="36"/>
  <c r="EQ195" i="36"/>
  <c r="ER195" i="36"/>
  <c r="D198" i="36"/>
  <c r="I198" i="36"/>
  <c r="J198" i="36"/>
  <c r="K198" i="36"/>
  <c r="M198" i="36"/>
  <c r="O198" i="36"/>
  <c r="P198" i="36"/>
  <c r="Q198" i="36"/>
  <c r="S198" i="36"/>
  <c r="T198" i="36"/>
  <c r="Y198" i="36"/>
  <c r="AB198" i="36"/>
  <c r="AC198" i="36"/>
  <c r="BB198" i="36"/>
  <c r="BG198" i="36"/>
  <c r="BH198" i="36"/>
  <c r="BI198" i="36"/>
  <c r="BJ198" i="36"/>
  <c r="BK198" i="36"/>
  <c r="BL198" i="36"/>
  <c r="BM198" i="36"/>
  <c r="BN198" i="36"/>
  <c r="BO198" i="36"/>
  <c r="BP198" i="36"/>
  <c r="BQ198" i="36"/>
  <c r="BR198" i="36"/>
  <c r="BS198" i="36"/>
  <c r="BT198" i="36"/>
  <c r="BU198" i="36"/>
  <c r="BV198" i="36"/>
  <c r="BW198" i="36"/>
  <c r="BX198" i="36"/>
  <c r="BY198" i="36"/>
  <c r="BZ198" i="36"/>
  <c r="CA198" i="36"/>
  <c r="CB198" i="36"/>
  <c r="CC198" i="36"/>
  <c r="CD198" i="36"/>
  <c r="CE198" i="36"/>
  <c r="CF198" i="36"/>
  <c r="CG198" i="36"/>
  <c r="CH198" i="36"/>
  <c r="CI198" i="36"/>
  <c r="CJ198" i="36"/>
  <c r="CK198" i="36"/>
  <c r="CL198" i="36"/>
  <c r="CM198" i="36"/>
  <c r="CN198" i="36"/>
  <c r="CO198" i="36"/>
  <c r="CP198" i="36"/>
  <c r="CQ198" i="36"/>
  <c r="CR198" i="36"/>
  <c r="CS198" i="36"/>
  <c r="CT198" i="36"/>
  <c r="CU198" i="36"/>
  <c r="CV198" i="36"/>
  <c r="CW198" i="36"/>
  <c r="CX198" i="36"/>
  <c r="CY198" i="36"/>
  <c r="CZ198" i="36"/>
  <c r="DA198" i="36"/>
  <c r="DB198" i="36"/>
  <c r="DC198" i="36"/>
  <c r="DD198" i="36"/>
  <c r="DE198" i="36"/>
  <c r="DF198" i="36"/>
  <c r="DG198" i="36"/>
  <c r="DH198" i="36"/>
  <c r="DI198" i="36"/>
  <c r="DJ198" i="36"/>
  <c r="DK198" i="36"/>
  <c r="DL198" i="36"/>
  <c r="DM198" i="36"/>
  <c r="DN198" i="36"/>
  <c r="DO198" i="36"/>
  <c r="DP198" i="36"/>
  <c r="DQ198" i="36"/>
  <c r="DR198" i="36"/>
  <c r="DS198" i="36"/>
  <c r="DT198" i="36"/>
  <c r="DU198" i="36"/>
  <c r="DV198" i="36"/>
  <c r="DW198" i="36"/>
  <c r="DX198" i="36"/>
  <c r="DY198" i="36"/>
  <c r="DZ198" i="36"/>
  <c r="EA198" i="36"/>
  <c r="EB198" i="36"/>
  <c r="EC198" i="36"/>
  <c r="ED198" i="36"/>
  <c r="EE198" i="36"/>
  <c r="EF198" i="36"/>
  <c r="EG198" i="36"/>
  <c r="EH198" i="36"/>
  <c r="EI198" i="36"/>
  <c r="EJ198" i="36"/>
  <c r="EK198" i="36"/>
  <c r="EL198" i="36"/>
  <c r="EM198" i="36"/>
  <c r="EN198" i="36"/>
  <c r="EO198" i="36"/>
  <c r="EP198" i="36"/>
  <c r="EQ198" i="36"/>
  <c r="ER198" i="36"/>
  <c r="O160" i="36"/>
  <c r="U162" i="36"/>
  <c r="X162" i="36"/>
  <c r="AB162" i="36"/>
  <c r="AW162" i="36"/>
  <c r="AG160" i="36"/>
  <c r="AH162" i="36"/>
  <c r="AR162" i="36"/>
  <c r="AX162" i="36"/>
  <c r="AY162" i="36"/>
  <c r="AZ162" i="36"/>
  <c r="U193" i="36"/>
  <c r="V193" i="36"/>
  <c r="AS193" i="36"/>
  <c r="X193" i="36"/>
  <c r="Y193" i="36"/>
  <c r="AB193" i="36"/>
  <c r="AC193" i="36"/>
  <c r="AH193" i="36"/>
  <c r="AI193" i="36"/>
  <c r="AX193" i="36"/>
  <c r="AP193" i="36"/>
  <c r="BA193" i="36"/>
  <c r="U131" i="36"/>
  <c r="V131" i="36"/>
  <c r="AV131" i="36"/>
  <c r="X131" i="36"/>
  <c r="Y131" i="36"/>
  <c r="AC131" i="36"/>
  <c r="AR131" i="36"/>
  <c r="AY131" i="36"/>
  <c r="AZ131" i="36"/>
  <c r="BA131" i="36"/>
  <c r="U198" i="36"/>
  <c r="V198" i="36"/>
  <c r="AS198" i="36"/>
  <c r="X198" i="36"/>
  <c r="AG198" i="36"/>
  <c r="AH198" i="36"/>
  <c r="AR198" i="36"/>
  <c r="AX198" i="36"/>
  <c r="AY198" i="36"/>
  <c r="AZ198" i="36"/>
  <c r="BA198" i="36"/>
  <c r="U195" i="36"/>
  <c r="AT195" i="36"/>
  <c r="Y195" i="36"/>
  <c r="AB195" i="36"/>
  <c r="AC195" i="36"/>
  <c r="AH195" i="36"/>
  <c r="AR195" i="36"/>
  <c r="AX195" i="36"/>
  <c r="AY195" i="36"/>
  <c r="AZ195" i="36"/>
  <c r="BA195" i="36"/>
  <c r="AQ160" i="36"/>
  <c r="X160" i="36"/>
  <c r="Y160" i="36"/>
  <c r="AB160" i="36"/>
  <c r="AC160" i="36"/>
  <c r="AH160" i="36"/>
  <c r="AR160" i="36"/>
  <c r="AX160" i="36"/>
  <c r="AY160" i="36"/>
  <c r="AP160" i="36"/>
  <c r="AZ160" i="36"/>
  <c r="BA160" i="36"/>
  <c r="N162" i="36"/>
  <c r="N193" i="36"/>
  <c r="O193" i="36"/>
  <c r="N131" i="36"/>
  <c r="N198" i="36"/>
  <c r="O195" i="36"/>
  <c r="N160" i="36"/>
  <c r="I33" i="38"/>
  <c r="H33" i="38"/>
  <c r="I29" i="38"/>
  <c r="H29" i="38"/>
  <c r="I25" i="38"/>
  <c r="H25" i="38"/>
  <c r="I21" i="38"/>
  <c r="H21" i="38"/>
  <c r="K17" i="38"/>
  <c r="J17" i="38"/>
  <c r="I17" i="38"/>
  <c r="H17" i="38"/>
  <c r="K13" i="38"/>
  <c r="J13" i="38"/>
  <c r="I13" i="38"/>
  <c r="H13" i="38"/>
  <c r="K9" i="38"/>
  <c r="I9" i="38"/>
  <c r="H9" i="38"/>
  <c r="I5" i="38"/>
  <c r="H5" i="38"/>
  <c r="O20" i="36"/>
  <c r="AH88" i="36"/>
  <c r="AG76" i="36"/>
  <c r="AY76" i="36"/>
  <c r="AG77" i="36"/>
  <c r="AH103" i="36"/>
  <c r="AG190" i="36"/>
  <c r="AY190" i="36"/>
  <c r="AG165" i="36"/>
  <c r="AG194" i="36"/>
  <c r="AY194" i="36"/>
  <c r="Y165" i="36"/>
  <c r="BA165" i="36"/>
  <c r="N182" i="36"/>
  <c r="U182" i="36"/>
  <c r="V182" i="36"/>
  <c r="W182" i="36"/>
  <c r="U77" i="36"/>
  <c r="V77" i="36"/>
  <c r="W77" i="36"/>
  <c r="X77" i="36"/>
  <c r="Y77" i="36"/>
  <c r="AC103" i="36"/>
  <c r="AY77" i="36"/>
  <c r="BA77" i="36"/>
  <c r="L190" i="36"/>
  <c r="X190" i="36"/>
  <c r="Y190" i="36"/>
  <c r="BA190" i="36"/>
  <c r="L194" i="36"/>
  <c r="N194" i="36"/>
  <c r="U194" i="36"/>
  <c r="V194" i="36"/>
  <c r="W194" i="36"/>
  <c r="X194" i="36"/>
  <c r="Y194" i="36"/>
  <c r="BA194" i="36"/>
  <c r="L151" i="36"/>
  <c r="W151" i="36"/>
  <c r="X151" i="36"/>
  <c r="L155" i="36"/>
  <c r="U155" i="36"/>
  <c r="W155" i="36"/>
  <c r="O88" i="36"/>
  <c r="U128" i="36"/>
  <c r="V128" i="36"/>
  <c r="W128" i="36"/>
  <c r="X128" i="36"/>
  <c r="L76" i="36"/>
  <c r="N76" i="36"/>
  <c r="O98" i="36"/>
  <c r="U76" i="36"/>
  <c r="V76" i="36"/>
  <c r="W76" i="36"/>
  <c r="X76" i="36"/>
  <c r="Y76" i="36"/>
  <c r="AC98" i="36"/>
  <c r="BA76" i="36"/>
  <c r="AG182" i="36" l="1"/>
  <c r="W190" i="36"/>
  <c r="V190" i="36"/>
  <c r="BA182" i="36"/>
  <c r="U190" i="36"/>
  <c r="Y182" i="36"/>
  <c r="L182" i="36"/>
  <c r="AY182" i="36"/>
  <c r="N190" i="36"/>
  <c r="X182" i="36"/>
  <c r="V165" i="36"/>
  <c r="N165" i="36"/>
  <c r="L165" i="36"/>
  <c r="AY165" i="36"/>
  <c r="AG151" i="36"/>
  <c r="BA151" i="36"/>
  <c r="Y151" i="36"/>
  <c r="AY151" i="36"/>
  <c r="W145" i="36"/>
  <c r="W138" i="36"/>
  <c r="V145" i="36"/>
  <c r="V138" i="36"/>
  <c r="L145" i="36"/>
  <c r="L138" i="36"/>
  <c r="Y145" i="36"/>
  <c r="Y138" i="36"/>
  <c r="X145" i="36"/>
  <c r="X138" i="36"/>
  <c r="U145" i="36"/>
  <c r="U138" i="36"/>
  <c r="N145" i="36"/>
  <c r="N138" i="36"/>
  <c r="V151" i="36"/>
  <c r="U151" i="36"/>
  <c r="AY145" i="36"/>
  <c r="AY138" i="36"/>
  <c r="BA145" i="36"/>
  <c r="BA138" i="36"/>
  <c r="AG145" i="36"/>
  <c r="AG138" i="36"/>
  <c r="AY128" i="36"/>
  <c r="N128" i="36"/>
  <c r="L128" i="36"/>
  <c r="AY155" i="36"/>
  <c r="Y155" i="36"/>
  <c r="X165" i="36"/>
  <c r="AG155" i="36"/>
  <c r="AG128" i="36"/>
  <c r="BA155" i="36"/>
  <c r="X155" i="36"/>
  <c r="W165" i="36"/>
  <c r="BA128" i="36"/>
  <c r="Y128" i="36"/>
  <c r="V155" i="36"/>
  <c r="U165" i="36"/>
  <c r="AW205" i="36"/>
  <c r="BC205" i="36"/>
  <c r="L198" i="36"/>
  <c r="L193" i="36"/>
  <c r="AI162" i="36"/>
  <c r="AG193" i="36"/>
  <c r="AP198" i="36"/>
  <c r="AI160" i="36"/>
  <c r="AO198" i="36"/>
  <c r="AN198" i="36"/>
  <c r="AI195" i="36"/>
  <c r="AK162" i="36"/>
  <c r="L162" i="36"/>
  <c r="AG195" i="36"/>
  <c r="AI131" i="36"/>
  <c r="W131" i="36"/>
  <c r="AN193" i="36"/>
  <c r="AG162" i="36"/>
  <c r="L195" i="36"/>
  <c r="AI198" i="36"/>
  <c r="AP195" i="36"/>
  <c r="AN160" i="36"/>
  <c r="L160" i="36"/>
  <c r="AO195" i="36"/>
  <c r="AJ193" i="36"/>
  <c r="W193" i="36"/>
  <c r="AE162" i="36"/>
  <c r="AP131" i="36"/>
  <c r="W198" i="36"/>
  <c r="AR193" i="36"/>
  <c r="AN195" i="36"/>
  <c r="AP162" i="36"/>
  <c r="AD162" i="36"/>
  <c r="AL160" i="36"/>
  <c r="AO131" i="36"/>
  <c r="AO162" i="36"/>
  <c r="AC162" i="36"/>
  <c r="AN131" i="36"/>
  <c r="AB131" i="36"/>
  <c r="O131" i="36"/>
  <c r="AJ198" i="36"/>
  <c r="AN162" i="36"/>
  <c r="O162" i="36"/>
  <c r="W160" i="36"/>
  <c r="AM131" i="36"/>
  <c r="U88" i="36"/>
  <c r="AJ76" i="36"/>
  <c r="AK76" i="36"/>
  <c r="AL76" i="36"/>
  <c r="AM76" i="36"/>
  <c r="AM77" i="36"/>
  <c r="AJ77" i="36"/>
  <c r="AK77" i="36"/>
  <c r="AL77" i="36"/>
  <c r="AJ190" i="36"/>
  <c r="AK190" i="36"/>
  <c r="AL190" i="36"/>
  <c r="AM190" i="36"/>
  <c r="AM128" i="36"/>
  <c r="AJ128" i="36"/>
  <c r="AJ194" i="36"/>
  <c r="AK194" i="36"/>
  <c r="AL194" i="36"/>
  <c r="AM194" i="36"/>
  <c r="AY88" i="36"/>
  <c r="AP103" i="36"/>
  <c r="X88" i="36"/>
  <c r="AB98" i="36"/>
  <c r="V88" i="36"/>
  <c r="N88" i="36"/>
  <c r="AH98" i="36"/>
  <c r="AB103" i="36"/>
  <c r="O103" i="36"/>
  <c r="AC119" i="36"/>
  <c r="BA88" i="36"/>
  <c r="AR190" i="36"/>
  <c r="EA20" i="36"/>
  <c r="AG88" i="36"/>
  <c r="AC88" i="36"/>
  <c r="L88" i="36"/>
  <c r="AI67" i="36"/>
  <c r="AH67" i="36"/>
  <c r="AB88" i="36"/>
  <c r="Y88" i="36"/>
  <c r="AC67" i="36"/>
  <c r="AB63" i="36"/>
  <c r="AX77" i="36"/>
  <c r="AN103" i="36"/>
  <c r="AX128" i="36"/>
  <c r="AN88" i="36"/>
  <c r="AR128" i="36"/>
  <c r="AI88" i="36"/>
  <c r="AZ182" i="36"/>
  <c r="AP67" i="36"/>
  <c r="AZ76" i="36"/>
  <c r="AP98" i="36"/>
  <c r="AX145" i="36"/>
  <c r="AZ194" i="36"/>
  <c r="AN67" i="36"/>
  <c r="AX76" i="36"/>
  <c r="AN98" i="36"/>
  <c r="AZ77" i="36"/>
  <c r="AX190" i="36"/>
  <c r="AR76" i="36"/>
  <c r="AI98" i="36"/>
  <c r="AR155" i="36"/>
  <c r="AR194" i="36"/>
  <c r="AP88" i="36"/>
  <c r="AP119" i="36"/>
  <c r="AR77" i="36"/>
  <c r="AI103" i="36"/>
  <c r="AX194" i="36"/>
  <c r="W88" i="36"/>
  <c r="AP20" i="36"/>
  <c r="AN20" i="36"/>
  <c r="AD76" i="36"/>
  <c r="AD77" i="36"/>
  <c r="AD190" i="36"/>
  <c r="AD194" i="36"/>
  <c r="Z194" i="36"/>
  <c r="AF182" i="36"/>
  <c r="Z77" i="36"/>
  <c r="Z76" i="36"/>
  <c r="AF128" i="36"/>
  <c r="Z182" i="36"/>
  <c r="AF194" i="36"/>
  <c r="AF76" i="36"/>
  <c r="Z155" i="36"/>
  <c r="AH35" i="36"/>
  <c r="AN37" i="36"/>
  <c r="AP37" i="36"/>
  <c r="AH25" i="36"/>
  <c r="AI25" i="36"/>
  <c r="AN25" i="36"/>
  <c r="AP25" i="36"/>
  <c r="AN35" i="36"/>
  <c r="AP35" i="36"/>
  <c r="AH49" i="36"/>
  <c r="AI49" i="36"/>
  <c r="AN49" i="36"/>
  <c r="AP49" i="36"/>
  <c r="AN42" i="36"/>
  <c r="AP42" i="36"/>
  <c r="AH114" i="36"/>
  <c r="AI114" i="36"/>
  <c r="AN114" i="36"/>
  <c r="AP114" i="36"/>
  <c r="AH58" i="36"/>
  <c r="AI58" i="36"/>
  <c r="AN58" i="36"/>
  <c r="AP58" i="36"/>
  <c r="AH117" i="36"/>
  <c r="AI117" i="36"/>
  <c r="AN117" i="36"/>
  <c r="O35" i="36"/>
  <c r="O25" i="36"/>
  <c r="O49" i="36"/>
  <c r="O114" i="36"/>
  <c r="O58" i="36"/>
  <c r="O117" i="36"/>
  <c r="AH45" i="36"/>
  <c r="O45" i="36"/>
  <c r="AI45" i="36"/>
  <c r="AC35" i="36"/>
  <c r="AB25" i="36"/>
  <c r="AC25" i="36"/>
  <c r="AB49" i="36"/>
  <c r="AC49" i="36"/>
  <c r="AB114" i="36"/>
  <c r="AC114" i="36"/>
  <c r="AB58" i="36"/>
  <c r="AC58" i="36"/>
  <c r="AB117" i="36"/>
  <c r="AC117" i="36"/>
  <c r="AC45" i="36"/>
  <c r="AB45" i="36"/>
  <c r="Z190" i="36" l="1"/>
  <c r="AR182" i="36"/>
  <c r="AZ190" i="36"/>
  <c r="AJ182" i="36"/>
  <c r="AM182" i="36"/>
  <c r="AF190" i="36"/>
  <c r="AD182" i="36"/>
  <c r="AX182" i="36"/>
  <c r="AL182" i="36"/>
  <c r="AK182" i="36"/>
  <c r="AL165" i="36"/>
  <c r="AK165" i="36"/>
  <c r="AX165" i="36"/>
  <c r="AZ155" i="36"/>
  <c r="AJ165" i="36"/>
  <c r="AM165" i="36"/>
  <c r="AX138" i="36"/>
  <c r="AD151" i="36"/>
  <c r="AL151" i="36"/>
  <c r="AZ151" i="36"/>
  <c r="AR151" i="36"/>
  <c r="AK151" i="36"/>
  <c r="AD145" i="36"/>
  <c r="AD138" i="36"/>
  <c r="AJ151" i="36"/>
  <c r="AM145" i="36"/>
  <c r="AM138" i="36"/>
  <c r="AK145" i="36"/>
  <c r="AK138" i="36"/>
  <c r="Z151" i="36"/>
  <c r="Z145" i="36"/>
  <c r="Z138" i="36"/>
  <c r="AZ145" i="36"/>
  <c r="AZ138" i="36"/>
  <c r="AM151" i="36"/>
  <c r="AR145" i="36"/>
  <c r="AR138" i="36"/>
  <c r="AL145" i="36"/>
  <c r="AL138" i="36"/>
  <c r="AJ145" i="36"/>
  <c r="AJ138" i="36"/>
  <c r="AF145" i="36"/>
  <c r="AF138" i="36"/>
  <c r="AX151" i="36"/>
  <c r="Z128" i="36"/>
  <c r="AD128" i="36"/>
  <c r="AR165" i="36"/>
  <c r="AM155" i="36"/>
  <c r="AX155" i="36"/>
  <c r="AZ165" i="36"/>
  <c r="AF165" i="36"/>
  <c r="AZ128" i="36"/>
  <c r="AL155" i="36"/>
  <c r="AL128" i="36"/>
  <c r="AK128" i="36"/>
  <c r="AD155" i="36"/>
  <c r="AK155" i="36"/>
  <c r="Z165" i="36"/>
  <c r="AD165" i="36"/>
  <c r="AJ155" i="36"/>
  <c r="BD205" i="36"/>
  <c r="BE205" i="36"/>
  <c r="BF205" i="36"/>
  <c r="AD131" i="36"/>
  <c r="AQ195" i="36"/>
  <c r="AF195" i="36"/>
  <c r="AJ160" i="36"/>
  <c r="AV160" i="36"/>
  <c r="AM160" i="36"/>
  <c r="AQ131" i="36"/>
  <c r="AF131" i="36"/>
  <c r="AU131" i="36"/>
  <c r="AL131" i="36"/>
  <c r="AA131" i="36"/>
  <c r="Z131" i="36"/>
  <c r="AT131" i="36"/>
  <c r="AK131" i="36"/>
  <c r="AU162" i="36"/>
  <c r="AL162" i="36"/>
  <c r="AT193" i="36"/>
  <c r="AK193" i="36"/>
  <c r="AD193" i="36"/>
  <c r="AQ162" i="36"/>
  <c r="AF162" i="36"/>
  <c r="AS195" i="36"/>
  <c r="AJ195" i="36"/>
  <c r="AA162" i="36"/>
  <c r="Z162" i="36"/>
  <c r="AQ193" i="36"/>
  <c r="AF193" i="36"/>
  <c r="AU193" i="36"/>
  <c r="AL193" i="36"/>
  <c r="AV162" i="36"/>
  <c r="AM162" i="36"/>
  <c r="AD160" i="36"/>
  <c r="BF162" i="36"/>
  <c r="BE162" i="36"/>
  <c r="AT160" i="36"/>
  <c r="AK160" i="36"/>
  <c r="AS162" i="36"/>
  <c r="AJ162" i="36"/>
  <c r="AT198" i="36"/>
  <c r="AK198" i="36"/>
  <c r="AU198" i="36"/>
  <c r="AL198" i="36"/>
  <c r="AQ198" i="36"/>
  <c r="AF198" i="36"/>
  <c r="AU195" i="36"/>
  <c r="AL195" i="36"/>
  <c r="AV193" i="36"/>
  <c r="AM193" i="36"/>
  <c r="AS131" i="36"/>
  <c r="AJ131" i="36"/>
  <c r="AA195" i="36"/>
  <c r="Z195" i="36"/>
  <c r="AV195" i="36"/>
  <c r="AM195" i="36"/>
  <c r="AA193" i="36"/>
  <c r="Z193" i="36"/>
  <c r="AA198" i="36"/>
  <c r="Z198" i="36"/>
  <c r="AD198" i="36"/>
  <c r="AA160" i="36"/>
  <c r="Z160" i="36"/>
  <c r="AV198" i="36"/>
  <c r="AM198" i="36"/>
  <c r="AD195" i="36"/>
  <c r="AE131" i="36"/>
  <c r="AB67" i="36"/>
  <c r="AI35" i="36"/>
  <c r="O67" i="36"/>
  <c r="AN119" i="36"/>
  <c r="AI119" i="36"/>
  <c r="AH119" i="36"/>
  <c r="AL88" i="36"/>
  <c r="O119" i="36"/>
  <c r="AP117" i="36"/>
  <c r="O63" i="36"/>
  <c r="AB119" i="36"/>
  <c r="AI63" i="36"/>
  <c r="AB26" i="36"/>
  <c r="AN63" i="36"/>
  <c r="AP63" i="36"/>
  <c r="AC63" i="36"/>
  <c r="AH63" i="36"/>
  <c r="AH26" i="36"/>
  <c r="AC26" i="36"/>
  <c r="AC42" i="36"/>
  <c r="O37" i="36"/>
  <c r="AZ88" i="36"/>
  <c r="AB42" i="36"/>
  <c r="O26" i="36"/>
  <c r="AI42" i="36"/>
  <c r="AC37" i="36"/>
  <c r="AH42" i="36"/>
  <c r="AX88" i="36"/>
  <c r="O42" i="36"/>
  <c r="AI37" i="36"/>
  <c r="AH37" i="36"/>
  <c r="AR88" i="36"/>
  <c r="AJ88" i="36"/>
  <c r="AS182" i="36"/>
  <c r="AB57" i="36"/>
  <c r="O57" i="36"/>
  <c r="AN57" i="36"/>
  <c r="AH57" i="36"/>
  <c r="AI57" i="36"/>
  <c r="AP57" i="36"/>
  <c r="AC57" i="36"/>
  <c r="AU76" i="36"/>
  <c r="AU190" i="36"/>
  <c r="AV128" i="36"/>
  <c r="AM88" i="36"/>
  <c r="AI26" i="36"/>
  <c r="AU165" i="36"/>
  <c r="AU77" i="36"/>
  <c r="AU151" i="36"/>
  <c r="AS128" i="36"/>
  <c r="AV77" i="36"/>
  <c r="AQ194" i="36"/>
  <c r="AA76" i="36"/>
  <c r="AS77" i="36"/>
  <c r="AU194" i="36"/>
  <c r="AS165" i="36"/>
  <c r="AA190" i="36"/>
  <c r="AB35" i="36"/>
  <c r="AV76" i="36"/>
  <c r="AE76" i="36"/>
  <c r="AE128" i="36"/>
  <c r="AD88" i="36"/>
  <c r="AT128" i="36"/>
  <c r="AK88" i="36"/>
  <c r="AP26" i="36"/>
  <c r="AV194" i="36"/>
  <c r="AV182" i="36"/>
  <c r="Z88" i="36"/>
  <c r="AS76" i="36"/>
  <c r="AQ182" i="36"/>
  <c r="AQ76" i="36"/>
  <c r="AA194" i="36"/>
  <c r="AE182" i="36"/>
  <c r="AD20" i="36"/>
  <c r="AB37" i="36"/>
  <c r="AQ128" i="36"/>
  <c r="AF88" i="36"/>
  <c r="AS194" i="36"/>
  <c r="AT194" i="36"/>
  <c r="AN26" i="36"/>
  <c r="AT77" i="36"/>
  <c r="AT76" i="36"/>
  <c r="AT190" i="36"/>
  <c r="AE194" i="36"/>
  <c r="K33" i="38"/>
  <c r="K29" i="38"/>
  <c r="K25" i="38"/>
  <c r="K21" i="38"/>
  <c r="K5" i="38"/>
  <c r="D151" i="38"/>
  <c r="D150" i="38"/>
  <c r="D148" i="38"/>
  <c r="D147" i="38"/>
  <c r="D146" i="38"/>
  <c r="D149" i="38"/>
  <c r="D145" i="38"/>
  <c r="D144" i="38"/>
  <c r="D143" i="38"/>
  <c r="D142" i="38"/>
  <c r="D141" i="38"/>
  <c r="D140" i="38"/>
  <c r="D138" i="38"/>
  <c r="D137" i="38"/>
  <c r="D136" i="38"/>
  <c r="D135" i="38"/>
  <c r="D134" i="38"/>
  <c r="D133" i="38"/>
  <c r="D132" i="38"/>
  <c r="D130" i="38"/>
  <c r="D129" i="38"/>
  <c r="D128" i="38"/>
  <c r="D127" i="38"/>
  <c r="D126" i="38"/>
  <c r="D125" i="38"/>
  <c r="D123" i="38"/>
  <c r="D131" i="38"/>
  <c r="D119" i="38"/>
  <c r="D139" i="38"/>
  <c r="D118" i="38"/>
  <c r="D124" i="38"/>
  <c r="D116" i="38"/>
  <c r="D120" i="38"/>
  <c r="D121" i="38"/>
  <c r="D115" i="38"/>
  <c r="D112" i="38"/>
  <c r="D111" i="38"/>
  <c r="D110" i="38"/>
  <c r="D114" i="38"/>
  <c r="D109" i="38"/>
  <c r="D108" i="38"/>
  <c r="D107" i="38"/>
  <c r="D122" i="38"/>
  <c r="D104" i="38"/>
  <c r="D103" i="38"/>
  <c r="D117" i="38"/>
  <c r="D106" i="38"/>
  <c r="D102" i="38"/>
  <c r="D101" i="38"/>
  <c r="D100" i="38"/>
  <c r="D99" i="38"/>
  <c r="D98" i="38"/>
  <c r="D97" i="38"/>
  <c r="D96" i="38"/>
  <c r="D113" i="38"/>
  <c r="D95" i="38"/>
  <c r="D94" i="38"/>
  <c r="D93" i="38"/>
  <c r="D92" i="38"/>
  <c r="D91" i="38"/>
  <c r="D90" i="38"/>
  <c r="D89" i="38"/>
  <c r="D88" i="38"/>
  <c r="D87" i="38"/>
  <c r="D86" i="38"/>
  <c r="D85" i="38"/>
  <c r="D84" i="38"/>
  <c r="D83" i="38"/>
  <c r="D82" i="38"/>
  <c r="D81" i="38"/>
  <c r="D80" i="38"/>
  <c r="D79" i="38"/>
  <c r="D105" i="38"/>
  <c r="D78" i="38"/>
  <c r="D77" i="38"/>
  <c r="D75" i="38"/>
  <c r="D73" i="38"/>
  <c r="D72" i="38"/>
  <c r="D71" i="38"/>
  <c r="D70" i="38"/>
  <c r="D69" i="38"/>
  <c r="D68" i="38"/>
  <c r="D67" i="38"/>
  <c r="D74" i="38"/>
  <c r="D64" i="38"/>
  <c r="D63" i="38"/>
  <c r="D62" i="38"/>
  <c r="D61" i="38"/>
  <c r="D60" i="38"/>
  <c r="D59" i="38"/>
  <c r="D58" i="38"/>
  <c r="D76" i="38"/>
  <c r="D66" i="38"/>
  <c r="D57" i="38"/>
  <c r="D56" i="38"/>
  <c r="D65" i="38"/>
  <c r="D55" i="38"/>
  <c r="D54" i="38"/>
  <c r="D53" i="38"/>
  <c r="D52" i="38"/>
  <c r="D51" i="38"/>
  <c r="D50" i="38"/>
  <c r="D49" i="38"/>
  <c r="D44" i="38"/>
  <c r="D48" i="38"/>
  <c r="D47" i="38"/>
  <c r="D46" i="38"/>
  <c r="D45" i="38"/>
  <c r="D43" i="38"/>
  <c r="D42" i="38"/>
  <c r="D41" i="38"/>
  <c r="D40" i="38"/>
  <c r="D39" i="38"/>
  <c r="D38" i="38"/>
  <c r="D37" i="38"/>
  <c r="D34" i="38"/>
  <c r="D33" i="38"/>
  <c r="D32" i="38"/>
  <c r="D27" i="38"/>
  <c r="D31" i="38"/>
  <c r="D36" i="38"/>
  <c r="D35" i="38"/>
  <c r="D29" i="38"/>
  <c r="D28" i="38"/>
  <c r="D19" i="38"/>
  <c r="D26" i="38"/>
  <c r="D25" i="38"/>
  <c r="D24" i="38"/>
  <c r="D23" i="38"/>
  <c r="D22" i="38"/>
  <c r="D21" i="38"/>
  <c r="D13" i="38"/>
  <c r="D30" i="38"/>
  <c r="D20" i="38"/>
  <c r="D16" i="38"/>
  <c r="D18" i="38"/>
  <c r="D17" i="38"/>
  <c r="D15" i="38"/>
  <c r="D14" i="38"/>
  <c r="D12" i="38"/>
  <c r="D11" i="38"/>
  <c r="D10" i="38"/>
  <c r="D9" i="38"/>
  <c r="D8" i="38"/>
  <c r="D7" i="38"/>
  <c r="D6" i="38"/>
  <c r="D5" i="38"/>
  <c r="D4" i="38"/>
  <c r="D3" i="38"/>
  <c r="AE190" i="36" l="1"/>
  <c r="AS190" i="36"/>
  <c r="AQ190" i="36"/>
  <c r="AT182" i="36"/>
  <c r="AV190" i="36"/>
  <c r="AU182" i="36"/>
  <c r="AA182" i="36"/>
  <c r="AQ165" i="36"/>
  <c r="AV165" i="36"/>
  <c r="AT155" i="36"/>
  <c r="AV155" i="36"/>
  <c r="AV151" i="36"/>
  <c r="AS151" i="36"/>
  <c r="AT151" i="36"/>
  <c r="AS145" i="36"/>
  <c r="AS138" i="36"/>
  <c r="AV145" i="36"/>
  <c r="AV138" i="36"/>
  <c r="AT145" i="36"/>
  <c r="AT138" i="36"/>
  <c r="AQ145" i="36"/>
  <c r="AQ138" i="36"/>
  <c r="AA145" i="36"/>
  <c r="AA138" i="36"/>
  <c r="AU145" i="36"/>
  <c r="AU138" i="36"/>
  <c r="AE145" i="36"/>
  <c r="AE138" i="36"/>
  <c r="AA128" i="36"/>
  <c r="AU155" i="36"/>
  <c r="AA165" i="36"/>
  <c r="AT165" i="36"/>
  <c r="AU128" i="36"/>
  <c r="AE165" i="36"/>
  <c r="AS155" i="36"/>
  <c r="F205" i="36"/>
  <c r="E205" i="36" s="1" a="1"/>
  <c r="E205" i="36" s="1"/>
  <c r="AE193" i="36"/>
  <c r="AW131" i="36"/>
  <c r="AE160" i="36"/>
  <c r="AE195" i="36"/>
  <c r="BC193" i="36"/>
  <c r="AS160" i="36"/>
  <c r="AE198" i="36"/>
  <c r="AT88" i="36"/>
  <c r="AA88" i="36"/>
  <c r="AS88" i="36"/>
  <c r="AQ88" i="36"/>
  <c r="AU88" i="36"/>
  <c r="AV88" i="36"/>
  <c r="BC138" i="36"/>
  <c r="AE88" i="36"/>
  <c r="AW165" i="36"/>
  <c r="BC151" i="36"/>
  <c r="BC194" i="36"/>
  <c r="AW76" i="36"/>
  <c r="AW190" i="36"/>
  <c r="BC76" i="36"/>
  <c r="AW194" i="36"/>
  <c r="BC128" i="36"/>
  <c r="U207" i="36"/>
  <c r="W207" i="36"/>
  <c r="X207" i="36"/>
  <c r="AC207" i="36"/>
  <c r="AH207" i="36"/>
  <c r="AS207" i="36"/>
  <c r="AT207" i="36"/>
  <c r="AU207" i="36"/>
  <c r="AV207" i="36"/>
  <c r="AO207" i="36"/>
  <c r="AY207" i="36"/>
  <c r="AZ207" i="36"/>
  <c r="BA207" i="36"/>
  <c r="I207" i="36"/>
  <c r="J207" i="36"/>
  <c r="K207" i="36"/>
  <c r="M207" i="36"/>
  <c r="N207" i="36"/>
  <c r="P207" i="36"/>
  <c r="Q207" i="36"/>
  <c r="S207" i="36"/>
  <c r="T207" i="36"/>
  <c r="Y207" i="36"/>
  <c r="AG207" i="36"/>
  <c r="AK207" i="36"/>
  <c r="AL207" i="36"/>
  <c r="AM207" i="36"/>
  <c r="AP207" i="36"/>
  <c r="BB207" i="36"/>
  <c r="BG207" i="36"/>
  <c r="BH207" i="36"/>
  <c r="BI207" i="36"/>
  <c r="BJ207" i="36"/>
  <c r="BK207" i="36"/>
  <c r="BL207" i="36"/>
  <c r="BM207" i="36"/>
  <c r="BN207" i="36"/>
  <c r="BO207" i="36"/>
  <c r="BP207" i="36"/>
  <c r="BQ207" i="36"/>
  <c r="BR207" i="36"/>
  <c r="BS207" i="36"/>
  <c r="BT207" i="36"/>
  <c r="BU207" i="36"/>
  <c r="BV207" i="36"/>
  <c r="BW207" i="36"/>
  <c r="BX207" i="36"/>
  <c r="BY207" i="36"/>
  <c r="BZ207" i="36"/>
  <c r="CA207" i="36"/>
  <c r="CB207" i="36"/>
  <c r="CC207" i="36"/>
  <c r="CD207" i="36"/>
  <c r="CE207" i="36"/>
  <c r="CF207" i="36"/>
  <c r="CG207" i="36"/>
  <c r="CH207" i="36"/>
  <c r="CI207" i="36"/>
  <c r="CJ207" i="36"/>
  <c r="CK207" i="36"/>
  <c r="CL207" i="36"/>
  <c r="CM207" i="36"/>
  <c r="CN207" i="36"/>
  <c r="CO207" i="36"/>
  <c r="CP207" i="36"/>
  <c r="CQ207" i="36"/>
  <c r="CR207" i="36"/>
  <c r="CS207" i="36"/>
  <c r="CT207" i="36"/>
  <c r="CU207" i="36"/>
  <c r="CV207" i="36"/>
  <c r="CW207" i="36"/>
  <c r="CX207" i="36"/>
  <c r="CY207" i="36"/>
  <c r="CZ207" i="36"/>
  <c r="DA207" i="36"/>
  <c r="DB207" i="36"/>
  <c r="DC207" i="36"/>
  <c r="DD207" i="36"/>
  <c r="DE207" i="36"/>
  <c r="DF207" i="36"/>
  <c r="DG207" i="36"/>
  <c r="DH207" i="36"/>
  <c r="DI207" i="36"/>
  <c r="DJ207" i="36"/>
  <c r="DK207" i="36"/>
  <c r="DL207" i="36"/>
  <c r="DM207" i="36"/>
  <c r="D23" i="36"/>
  <c r="I23" i="36"/>
  <c r="J23" i="36"/>
  <c r="K23" i="36"/>
  <c r="M23" i="36"/>
  <c r="P23" i="36"/>
  <c r="Q23" i="36"/>
  <c r="S23" i="36"/>
  <c r="T23" i="36"/>
  <c r="BB23" i="36"/>
  <c r="BG23" i="36"/>
  <c r="BH23" i="36"/>
  <c r="BI23" i="36"/>
  <c r="BJ23" i="36"/>
  <c r="BK23" i="36"/>
  <c r="BL23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CA23" i="36"/>
  <c r="CB23" i="36"/>
  <c r="CC23" i="36"/>
  <c r="CD23" i="36"/>
  <c r="CE23" i="36"/>
  <c r="CF23" i="36"/>
  <c r="CG23" i="36"/>
  <c r="CH23" i="36"/>
  <c r="CI23" i="36"/>
  <c r="CJ23" i="36"/>
  <c r="CK23" i="36"/>
  <c r="CL23" i="36"/>
  <c r="CM23" i="36"/>
  <c r="CN23" i="36"/>
  <c r="CO23" i="36"/>
  <c r="CP23" i="36"/>
  <c r="CQ23" i="36"/>
  <c r="CR23" i="36"/>
  <c r="CS23" i="36"/>
  <c r="CT23" i="36"/>
  <c r="CU23" i="36"/>
  <c r="CV23" i="36"/>
  <c r="CW23" i="36"/>
  <c r="CX23" i="36"/>
  <c r="CY23" i="36"/>
  <c r="CZ23" i="36"/>
  <c r="DA23" i="36"/>
  <c r="DB23" i="36"/>
  <c r="DC23" i="36"/>
  <c r="DD23" i="36"/>
  <c r="DE23" i="36"/>
  <c r="DF23" i="36"/>
  <c r="DG23" i="36"/>
  <c r="DH23" i="36"/>
  <c r="DI23" i="36"/>
  <c r="DJ23" i="36"/>
  <c r="DK23" i="36"/>
  <c r="DL23" i="36"/>
  <c r="DM23" i="36"/>
  <c r="DN23" i="36"/>
  <c r="DO23" i="36"/>
  <c r="DP23" i="36"/>
  <c r="DQ23" i="36"/>
  <c r="DR23" i="36"/>
  <c r="DS23" i="36"/>
  <c r="DT23" i="36"/>
  <c r="DU23" i="36"/>
  <c r="DV23" i="36"/>
  <c r="DW23" i="36"/>
  <c r="DX23" i="36"/>
  <c r="DY23" i="36"/>
  <c r="DZ23" i="36"/>
  <c r="EA23" i="36"/>
  <c r="EB23" i="36"/>
  <c r="EC23" i="36"/>
  <c r="ED23" i="36"/>
  <c r="EE23" i="36"/>
  <c r="EF23" i="36"/>
  <c r="EG23" i="36"/>
  <c r="EH23" i="36"/>
  <c r="EI23" i="36"/>
  <c r="EJ23" i="36"/>
  <c r="EK23" i="36"/>
  <c r="EL23" i="36"/>
  <c r="EM23" i="36"/>
  <c r="EN23" i="36"/>
  <c r="EO23" i="36"/>
  <c r="EP23" i="36"/>
  <c r="EQ23" i="36"/>
  <c r="ER23" i="36"/>
  <c r="D53" i="36"/>
  <c r="I53" i="36"/>
  <c r="J53" i="36"/>
  <c r="K53" i="36"/>
  <c r="M53" i="36"/>
  <c r="P53" i="36"/>
  <c r="Q53" i="36"/>
  <c r="S53" i="36"/>
  <c r="T53" i="36"/>
  <c r="BB53" i="36"/>
  <c r="BG53" i="36"/>
  <c r="BH53" i="36"/>
  <c r="BI53" i="36"/>
  <c r="BJ53" i="36"/>
  <c r="BK53" i="36"/>
  <c r="BL53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CA53" i="36"/>
  <c r="CB53" i="36"/>
  <c r="CC53" i="36"/>
  <c r="CD53" i="36"/>
  <c r="CE53" i="36"/>
  <c r="CF53" i="36"/>
  <c r="CG53" i="36"/>
  <c r="CH53" i="36"/>
  <c r="CI53" i="36"/>
  <c r="CJ53" i="36"/>
  <c r="CK53" i="36"/>
  <c r="CL53" i="36"/>
  <c r="CM53" i="36"/>
  <c r="CN53" i="36"/>
  <c r="CO53" i="36"/>
  <c r="CP53" i="36"/>
  <c r="CQ53" i="36"/>
  <c r="CR53" i="36"/>
  <c r="CS53" i="36"/>
  <c r="CT53" i="36"/>
  <c r="CU53" i="36"/>
  <c r="CV53" i="36"/>
  <c r="CW53" i="36"/>
  <c r="CX53" i="36"/>
  <c r="CY53" i="36"/>
  <c r="CZ53" i="36"/>
  <c r="DA53" i="36"/>
  <c r="DB53" i="36"/>
  <c r="DC53" i="36"/>
  <c r="DD53" i="36"/>
  <c r="DE53" i="36"/>
  <c r="DF53" i="36"/>
  <c r="DG53" i="36"/>
  <c r="DH53" i="36"/>
  <c r="DI53" i="36"/>
  <c r="DJ53" i="36"/>
  <c r="DK53" i="36"/>
  <c r="DL53" i="36"/>
  <c r="DM53" i="36"/>
  <c r="DN53" i="36"/>
  <c r="DO53" i="36"/>
  <c r="DP53" i="36"/>
  <c r="DQ53" i="36"/>
  <c r="DR53" i="36"/>
  <c r="DS53" i="36"/>
  <c r="DT53" i="36"/>
  <c r="DU53" i="36"/>
  <c r="DV53" i="36"/>
  <c r="DW53" i="36"/>
  <c r="DX53" i="36"/>
  <c r="DY53" i="36"/>
  <c r="DZ53" i="36"/>
  <c r="EA53" i="36"/>
  <c r="EB53" i="36"/>
  <c r="EC53" i="36"/>
  <c r="ED53" i="36"/>
  <c r="EE53" i="36"/>
  <c r="EF53" i="36"/>
  <c r="EG53" i="36"/>
  <c r="EH53" i="36"/>
  <c r="EI53" i="36"/>
  <c r="EJ53" i="36"/>
  <c r="EK53" i="36"/>
  <c r="EL53" i="36"/>
  <c r="EM53" i="36"/>
  <c r="EN53" i="36"/>
  <c r="EO53" i="36"/>
  <c r="EP53" i="36"/>
  <c r="EQ53" i="36"/>
  <c r="ER53" i="36"/>
  <c r="D62" i="36"/>
  <c r="I62" i="36"/>
  <c r="J62" i="36"/>
  <c r="K62" i="36"/>
  <c r="M62" i="36"/>
  <c r="P62" i="36"/>
  <c r="Q62" i="36"/>
  <c r="S62" i="36"/>
  <c r="T62" i="36"/>
  <c r="BB62" i="36"/>
  <c r="BG62" i="36"/>
  <c r="BH62" i="36"/>
  <c r="BI62" i="36"/>
  <c r="BJ62" i="36"/>
  <c r="BK62" i="36"/>
  <c r="BL62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CA62" i="36"/>
  <c r="CB62" i="36"/>
  <c r="CC62" i="36"/>
  <c r="CD62" i="36"/>
  <c r="CE62" i="36"/>
  <c r="CF62" i="36"/>
  <c r="CG62" i="36"/>
  <c r="CH62" i="36"/>
  <c r="CI62" i="36"/>
  <c r="CJ62" i="36"/>
  <c r="CK62" i="36"/>
  <c r="CL62" i="36"/>
  <c r="CM62" i="36"/>
  <c r="CN62" i="36"/>
  <c r="CO62" i="36"/>
  <c r="CP62" i="36"/>
  <c r="CQ62" i="36"/>
  <c r="CR62" i="36"/>
  <c r="CS62" i="36"/>
  <c r="CT62" i="36"/>
  <c r="CU62" i="36"/>
  <c r="CV62" i="36"/>
  <c r="CW62" i="36"/>
  <c r="CX62" i="36"/>
  <c r="CY62" i="36"/>
  <c r="CZ62" i="36"/>
  <c r="DA62" i="36"/>
  <c r="DB62" i="36"/>
  <c r="DC62" i="36"/>
  <c r="DD62" i="36"/>
  <c r="DE62" i="36"/>
  <c r="DF62" i="36"/>
  <c r="DG62" i="36"/>
  <c r="DH62" i="36"/>
  <c r="DI62" i="36"/>
  <c r="DJ62" i="36"/>
  <c r="DK62" i="36"/>
  <c r="DL62" i="36"/>
  <c r="DM62" i="36"/>
  <c r="DN62" i="36"/>
  <c r="DO62" i="36"/>
  <c r="DP62" i="36"/>
  <c r="DQ62" i="36"/>
  <c r="DR62" i="36"/>
  <c r="DS62" i="36"/>
  <c r="DT62" i="36"/>
  <c r="DU62" i="36"/>
  <c r="DV62" i="36"/>
  <c r="DW62" i="36"/>
  <c r="DX62" i="36"/>
  <c r="DY62" i="36"/>
  <c r="DZ62" i="36"/>
  <c r="EA62" i="36"/>
  <c r="EB62" i="36"/>
  <c r="EC62" i="36"/>
  <c r="ED62" i="36"/>
  <c r="EE62" i="36"/>
  <c r="EF62" i="36"/>
  <c r="EG62" i="36"/>
  <c r="EH62" i="36"/>
  <c r="EI62" i="36"/>
  <c r="EJ62" i="36"/>
  <c r="EK62" i="36"/>
  <c r="EL62" i="36"/>
  <c r="EM62" i="36"/>
  <c r="EN62" i="36"/>
  <c r="EO62" i="36"/>
  <c r="EP62" i="36"/>
  <c r="EQ62" i="36"/>
  <c r="ER62" i="36"/>
  <c r="D72" i="36"/>
  <c r="I72" i="36"/>
  <c r="J72" i="36"/>
  <c r="K72" i="36"/>
  <c r="M72" i="36"/>
  <c r="P72" i="36"/>
  <c r="Q72" i="36"/>
  <c r="S72" i="36"/>
  <c r="T72" i="36"/>
  <c r="BB72" i="36"/>
  <c r="BG72" i="36"/>
  <c r="BH72" i="36"/>
  <c r="BI72" i="36"/>
  <c r="BJ72" i="36"/>
  <c r="BK72" i="36"/>
  <c r="BL72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CA72" i="36"/>
  <c r="CB72" i="36"/>
  <c r="CC72" i="36"/>
  <c r="CD72" i="36"/>
  <c r="CE72" i="36"/>
  <c r="CF72" i="36"/>
  <c r="CG72" i="36"/>
  <c r="CH72" i="36"/>
  <c r="CI72" i="36"/>
  <c r="CJ72" i="36"/>
  <c r="CK72" i="36"/>
  <c r="CL72" i="36"/>
  <c r="CM72" i="36"/>
  <c r="CN72" i="36"/>
  <c r="CO72" i="36"/>
  <c r="CP72" i="36"/>
  <c r="CQ72" i="36"/>
  <c r="CR72" i="36"/>
  <c r="CS72" i="36"/>
  <c r="CT72" i="36"/>
  <c r="CU72" i="36"/>
  <c r="CV72" i="36"/>
  <c r="CW72" i="36"/>
  <c r="CX72" i="36"/>
  <c r="CY72" i="36"/>
  <c r="CZ72" i="36"/>
  <c r="DA72" i="36"/>
  <c r="DB72" i="36"/>
  <c r="DC72" i="36"/>
  <c r="DD72" i="36"/>
  <c r="DE72" i="36"/>
  <c r="DF72" i="36"/>
  <c r="DG72" i="36"/>
  <c r="DH72" i="36"/>
  <c r="DI72" i="36"/>
  <c r="DJ72" i="36"/>
  <c r="DK72" i="36"/>
  <c r="DL72" i="36"/>
  <c r="DM72" i="36"/>
  <c r="DN72" i="36"/>
  <c r="DO72" i="36"/>
  <c r="DP72" i="36"/>
  <c r="DQ72" i="36"/>
  <c r="DR72" i="36"/>
  <c r="DS72" i="36"/>
  <c r="DT72" i="36"/>
  <c r="DU72" i="36"/>
  <c r="DV72" i="36"/>
  <c r="DW72" i="36"/>
  <c r="DX72" i="36"/>
  <c r="DY72" i="36"/>
  <c r="DZ72" i="36"/>
  <c r="EA72" i="36"/>
  <c r="EB72" i="36"/>
  <c r="EC72" i="36"/>
  <c r="ED72" i="36"/>
  <c r="EE72" i="36"/>
  <c r="EF72" i="36"/>
  <c r="EG72" i="36"/>
  <c r="EH72" i="36"/>
  <c r="EI72" i="36"/>
  <c r="EJ72" i="36"/>
  <c r="EK72" i="36"/>
  <c r="EL72" i="36"/>
  <c r="EM72" i="36"/>
  <c r="EN72" i="36"/>
  <c r="EO72" i="36"/>
  <c r="EP72" i="36"/>
  <c r="EQ72" i="36"/>
  <c r="ER72" i="36"/>
  <c r="D80" i="36"/>
  <c r="I80" i="36"/>
  <c r="J80" i="36"/>
  <c r="K80" i="36"/>
  <c r="M80" i="36"/>
  <c r="P80" i="36"/>
  <c r="Q80" i="36"/>
  <c r="S80" i="36"/>
  <c r="T80" i="36"/>
  <c r="BB80" i="36"/>
  <c r="BG80" i="36"/>
  <c r="BH80" i="36"/>
  <c r="BI80" i="36"/>
  <c r="BJ80" i="36"/>
  <c r="BK80" i="36"/>
  <c r="BL80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CA80" i="36"/>
  <c r="CB80" i="36"/>
  <c r="CC80" i="36"/>
  <c r="CD80" i="36"/>
  <c r="CE80" i="36"/>
  <c r="CF80" i="36"/>
  <c r="CG80" i="36"/>
  <c r="CH80" i="36"/>
  <c r="CI80" i="36"/>
  <c r="CJ80" i="36"/>
  <c r="CK80" i="36"/>
  <c r="CL80" i="36"/>
  <c r="CM80" i="36"/>
  <c r="CN80" i="36"/>
  <c r="CO80" i="36"/>
  <c r="CP80" i="36"/>
  <c r="CQ80" i="36"/>
  <c r="CR80" i="36"/>
  <c r="CS80" i="36"/>
  <c r="CT80" i="36"/>
  <c r="CU80" i="36"/>
  <c r="CV80" i="36"/>
  <c r="CW80" i="36"/>
  <c r="CX80" i="36"/>
  <c r="CY80" i="36"/>
  <c r="CZ80" i="36"/>
  <c r="DA80" i="36"/>
  <c r="DB80" i="36"/>
  <c r="DC80" i="36"/>
  <c r="DD80" i="36"/>
  <c r="DE80" i="36"/>
  <c r="DF80" i="36"/>
  <c r="DG80" i="36"/>
  <c r="DH80" i="36"/>
  <c r="DI80" i="36"/>
  <c r="DJ80" i="36"/>
  <c r="DK80" i="36"/>
  <c r="DL80" i="36"/>
  <c r="DM80" i="36"/>
  <c r="DN80" i="36"/>
  <c r="DO80" i="36"/>
  <c r="DP80" i="36"/>
  <c r="DQ80" i="36"/>
  <c r="DR80" i="36"/>
  <c r="DS80" i="36"/>
  <c r="DT80" i="36"/>
  <c r="DU80" i="36"/>
  <c r="DV80" i="36"/>
  <c r="DW80" i="36"/>
  <c r="DX80" i="36"/>
  <c r="DY80" i="36"/>
  <c r="DZ80" i="36"/>
  <c r="EA80" i="36"/>
  <c r="EB80" i="36"/>
  <c r="EC80" i="36"/>
  <c r="ED80" i="36"/>
  <c r="EE80" i="36"/>
  <c r="EF80" i="36"/>
  <c r="EG80" i="36"/>
  <c r="EH80" i="36"/>
  <c r="EI80" i="36"/>
  <c r="EJ80" i="36"/>
  <c r="EK80" i="36"/>
  <c r="EL80" i="36"/>
  <c r="EM80" i="36"/>
  <c r="EN80" i="36"/>
  <c r="EO80" i="36"/>
  <c r="EP80" i="36"/>
  <c r="EQ80" i="36"/>
  <c r="ER80" i="36"/>
  <c r="D90" i="36"/>
  <c r="I90" i="36"/>
  <c r="J90" i="36"/>
  <c r="K90" i="36"/>
  <c r="M90" i="36"/>
  <c r="P90" i="36"/>
  <c r="Q90" i="36"/>
  <c r="S90" i="36"/>
  <c r="T90" i="36"/>
  <c r="BB90" i="36"/>
  <c r="BG90" i="36"/>
  <c r="BH90" i="36"/>
  <c r="BI90" i="36"/>
  <c r="BJ90" i="36"/>
  <c r="BK90" i="36"/>
  <c r="BL90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CA90" i="36"/>
  <c r="CB90" i="36"/>
  <c r="CC90" i="36"/>
  <c r="CD90" i="36"/>
  <c r="CE90" i="36"/>
  <c r="CF90" i="36"/>
  <c r="CG90" i="36"/>
  <c r="CH90" i="36"/>
  <c r="CI90" i="36"/>
  <c r="CJ90" i="36"/>
  <c r="CK90" i="36"/>
  <c r="CL90" i="36"/>
  <c r="CM90" i="36"/>
  <c r="CN90" i="36"/>
  <c r="CO90" i="36"/>
  <c r="CP90" i="36"/>
  <c r="CQ90" i="36"/>
  <c r="CR90" i="36"/>
  <c r="CS90" i="36"/>
  <c r="CT90" i="36"/>
  <c r="CU90" i="36"/>
  <c r="CV90" i="36"/>
  <c r="CW90" i="36"/>
  <c r="CX90" i="36"/>
  <c r="CY90" i="36"/>
  <c r="CZ90" i="36"/>
  <c r="DA90" i="36"/>
  <c r="DB90" i="36"/>
  <c r="DC90" i="36"/>
  <c r="DD90" i="36"/>
  <c r="DE90" i="36"/>
  <c r="DF90" i="36"/>
  <c r="DG90" i="36"/>
  <c r="DH90" i="36"/>
  <c r="DI90" i="36"/>
  <c r="DJ90" i="36"/>
  <c r="DK90" i="36"/>
  <c r="DL90" i="36"/>
  <c r="DM90" i="36"/>
  <c r="DN90" i="36"/>
  <c r="DO90" i="36"/>
  <c r="DP90" i="36"/>
  <c r="DQ90" i="36"/>
  <c r="DR90" i="36"/>
  <c r="DS90" i="36"/>
  <c r="DT90" i="36"/>
  <c r="DU90" i="36"/>
  <c r="DV90" i="36"/>
  <c r="DW90" i="36"/>
  <c r="DX90" i="36"/>
  <c r="DY90" i="36"/>
  <c r="DZ90" i="36"/>
  <c r="EA90" i="36"/>
  <c r="EB90" i="36"/>
  <c r="EC90" i="36"/>
  <c r="ED90" i="36"/>
  <c r="EE90" i="36"/>
  <c r="EF90" i="36"/>
  <c r="EG90" i="36"/>
  <c r="EH90" i="36"/>
  <c r="EI90" i="36"/>
  <c r="EJ90" i="36"/>
  <c r="EK90" i="36"/>
  <c r="EL90" i="36"/>
  <c r="EM90" i="36"/>
  <c r="EN90" i="36"/>
  <c r="EO90" i="36"/>
  <c r="EP90" i="36"/>
  <c r="EQ90" i="36"/>
  <c r="ER90" i="36"/>
  <c r="D102" i="36"/>
  <c r="I102" i="36"/>
  <c r="J102" i="36"/>
  <c r="K102" i="36"/>
  <c r="M102" i="36"/>
  <c r="P102" i="36"/>
  <c r="Q102" i="36"/>
  <c r="S102" i="36"/>
  <c r="T102" i="36"/>
  <c r="BB102" i="36"/>
  <c r="BG102" i="36"/>
  <c r="BH102" i="36"/>
  <c r="BI102" i="36"/>
  <c r="BJ102" i="36"/>
  <c r="BK102" i="36"/>
  <c r="BL102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CA102" i="36"/>
  <c r="CB102" i="36"/>
  <c r="CC102" i="36"/>
  <c r="CD102" i="36"/>
  <c r="CE102" i="36"/>
  <c r="CF102" i="36"/>
  <c r="CG102" i="36"/>
  <c r="CH102" i="36"/>
  <c r="CI102" i="36"/>
  <c r="CJ102" i="36"/>
  <c r="CK102" i="36"/>
  <c r="CL102" i="36"/>
  <c r="CM102" i="36"/>
  <c r="CN102" i="36"/>
  <c r="CO102" i="36"/>
  <c r="CP102" i="36"/>
  <c r="CQ102" i="36"/>
  <c r="CR102" i="36"/>
  <c r="CS102" i="36"/>
  <c r="CT102" i="36"/>
  <c r="CU102" i="36"/>
  <c r="CV102" i="36"/>
  <c r="CW102" i="36"/>
  <c r="CX102" i="36"/>
  <c r="CY102" i="36"/>
  <c r="CZ102" i="36"/>
  <c r="DA102" i="36"/>
  <c r="DB102" i="36"/>
  <c r="DC102" i="36"/>
  <c r="DD102" i="36"/>
  <c r="DE102" i="36"/>
  <c r="DF102" i="36"/>
  <c r="DG102" i="36"/>
  <c r="DH102" i="36"/>
  <c r="DI102" i="36"/>
  <c r="DJ102" i="36"/>
  <c r="DK102" i="36"/>
  <c r="DL102" i="36"/>
  <c r="DM102" i="36"/>
  <c r="DN102" i="36"/>
  <c r="DO102" i="36"/>
  <c r="DP102" i="36"/>
  <c r="DQ102" i="36"/>
  <c r="DR102" i="36"/>
  <c r="DS102" i="36"/>
  <c r="DT102" i="36"/>
  <c r="DU102" i="36"/>
  <c r="DV102" i="36"/>
  <c r="DW102" i="36"/>
  <c r="DX102" i="36"/>
  <c r="DY102" i="36"/>
  <c r="DZ102" i="36"/>
  <c r="EA102" i="36"/>
  <c r="EB102" i="36"/>
  <c r="EC102" i="36"/>
  <c r="ED102" i="36"/>
  <c r="EE102" i="36"/>
  <c r="EF102" i="36"/>
  <c r="EG102" i="36"/>
  <c r="EH102" i="36"/>
  <c r="EI102" i="36"/>
  <c r="EJ102" i="36"/>
  <c r="EK102" i="36"/>
  <c r="EL102" i="36"/>
  <c r="EM102" i="36"/>
  <c r="EN102" i="36"/>
  <c r="EO102" i="36"/>
  <c r="EP102" i="36"/>
  <c r="EQ102" i="36"/>
  <c r="ER102" i="36"/>
  <c r="D107" i="36"/>
  <c r="I107" i="36"/>
  <c r="J107" i="36"/>
  <c r="K107" i="36"/>
  <c r="M107" i="36"/>
  <c r="P107" i="36"/>
  <c r="Q107" i="36"/>
  <c r="S107" i="36"/>
  <c r="T107" i="36"/>
  <c r="BB107" i="36"/>
  <c r="BG107" i="36"/>
  <c r="BH107" i="36"/>
  <c r="BI107" i="36"/>
  <c r="BJ107" i="36"/>
  <c r="BK107" i="36"/>
  <c r="BL107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CA107" i="36"/>
  <c r="CB107" i="36"/>
  <c r="CC107" i="36"/>
  <c r="CD107" i="36"/>
  <c r="CE107" i="36"/>
  <c r="CF107" i="36"/>
  <c r="CG107" i="36"/>
  <c r="CH107" i="36"/>
  <c r="CI107" i="36"/>
  <c r="CJ107" i="36"/>
  <c r="CK107" i="36"/>
  <c r="CL107" i="36"/>
  <c r="CM107" i="36"/>
  <c r="CN107" i="36"/>
  <c r="CO107" i="36"/>
  <c r="CP107" i="36"/>
  <c r="CQ107" i="36"/>
  <c r="CR107" i="36"/>
  <c r="CS107" i="36"/>
  <c r="CT107" i="36"/>
  <c r="CU107" i="36"/>
  <c r="CV107" i="36"/>
  <c r="CW107" i="36"/>
  <c r="CX107" i="36"/>
  <c r="CY107" i="36"/>
  <c r="CZ107" i="36"/>
  <c r="DA107" i="36"/>
  <c r="DB107" i="36"/>
  <c r="DC107" i="36"/>
  <c r="DD107" i="36"/>
  <c r="DE107" i="36"/>
  <c r="DF107" i="36"/>
  <c r="DG107" i="36"/>
  <c r="DH107" i="36"/>
  <c r="DI107" i="36"/>
  <c r="DJ107" i="36"/>
  <c r="DK107" i="36"/>
  <c r="DL107" i="36"/>
  <c r="DM107" i="36"/>
  <c r="DN107" i="36"/>
  <c r="DO107" i="36"/>
  <c r="DP107" i="36"/>
  <c r="DQ107" i="36"/>
  <c r="DR107" i="36"/>
  <c r="DS107" i="36"/>
  <c r="DT107" i="36"/>
  <c r="DU107" i="36"/>
  <c r="DV107" i="36"/>
  <c r="DW107" i="36"/>
  <c r="DX107" i="36"/>
  <c r="DY107" i="36"/>
  <c r="DZ107" i="36"/>
  <c r="EA107" i="36"/>
  <c r="EB107" i="36"/>
  <c r="EC107" i="36"/>
  <c r="ED107" i="36"/>
  <c r="EE107" i="36"/>
  <c r="EF107" i="36"/>
  <c r="EG107" i="36"/>
  <c r="EH107" i="36"/>
  <c r="EI107" i="36"/>
  <c r="EJ107" i="36"/>
  <c r="EK107" i="36"/>
  <c r="EL107" i="36"/>
  <c r="EM107" i="36"/>
  <c r="EN107" i="36"/>
  <c r="EO107" i="36"/>
  <c r="EP107" i="36"/>
  <c r="EQ107" i="36"/>
  <c r="ER107" i="36"/>
  <c r="D122" i="36"/>
  <c r="I122" i="36"/>
  <c r="J122" i="36"/>
  <c r="K122" i="36"/>
  <c r="M122" i="36"/>
  <c r="P122" i="36"/>
  <c r="Q122" i="36"/>
  <c r="S122" i="36"/>
  <c r="T122" i="36"/>
  <c r="BB122" i="36"/>
  <c r="BG122" i="36"/>
  <c r="BH122" i="36"/>
  <c r="BI122" i="36"/>
  <c r="BJ122" i="36"/>
  <c r="BK122" i="36"/>
  <c r="BL122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CA122" i="36"/>
  <c r="CB122" i="36"/>
  <c r="CC122" i="36"/>
  <c r="CD122" i="36"/>
  <c r="CE122" i="36"/>
  <c r="CF122" i="36"/>
  <c r="CG122" i="36"/>
  <c r="CH122" i="36"/>
  <c r="CI122" i="36"/>
  <c r="CJ122" i="36"/>
  <c r="CK122" i="36"/>
  <c r="CL122" i="36"/>
  <c r="CM122" i="36"/>
  <c r="CN122" i="36"/>
  <c r="CO122" i="36"/>
  <c r="CP122" i="36"/>
  <c r="CQ122" i="36"/>
  <c r="CR122" i="36"/>
  <c r="CS122" i="36"/>
  <c r="CT122" i="36"/>
  <c r="CU122" i="36"/>
  <c r="CV122" i="36"/>
  <c r="CW122" i="36"/>
  <c r="CX122" i="36"/>
  <c r="CY122" i="36"/>
  <c r="CZ122" i="36"/>
  <c r="DA122" i="36"/>
  <c r="DB122" i="36"/>
  <c r="DC122" i="36"/>
  <c r="DD122" i="36"/>
  <c r="DE122" i="36"/>
  <c r="DF122" i="36"/>
  <c r="DG122" i="36"/>
  <c r="DH122" i="36"/>
  <c r="DI122" i="36"/>
  <c r="DJ122" i="36"/>
  <c r="DK122" i="36"/>
  <c r="DL122" i="36"/>
  <c r="DM122" i="36"/>
  <c r="DN122" i="36"/>
  <c r="DO122" i="36"/>
  <c r="DP122" i="36"/>
  <c r="DQ122" i="36"/>
  <c r="DR122" i="36"/>
  <c r="DS122" i="36"/>
  <c r="DT122" i="36"/>
  <c r="DU122" i="36"/>
  <c r="DV122" i="36"/>
  <c r="DW122" i="36"/>
  <c r="DX122" i="36"/>
  <c r="DY122" i="36"/>
  <c r="DZ122" i="36"/>
  <c r="EA122" i="36"/>
  <c r="EB122" i="36"/>
  <c r="EC122" i="36"/>
  <c r="ED122" i="36"/>
  <c r="EE122" i="36"/>
  <c r="EF122" i="36"/>
  <c r="EG122" i="36"/>
  <c r="EH122" i="36"/>
  <c r="EI122" i="36"/>
  <c r="EJ122" i="36"/>
  <c r="EK122" i="36"/>
  <c r="EL122" i="36"/>
  <c r="EM122" i="36"/>
  <c r="EN122" i="36"/>
  <c r="EO122" i="36"/>
  <c r="EP122" i="36"/>
  <c r="EQ122" i="36"/>
  <c r="ER122" i="36"/>
  <c r="D124" i="36"/>
  <c r="I124" i="36"/>
  <c r="J124" i="36"/>
  <c r="K124" i="36"/>
  <c r="M124" i="36"/>
  <c r="P124" i="36"/>
  <c r="Q124" i="36"/>
  <c r="S124" i="36"/>
  <c r="T124" i="36"/>
  <c r="BB124" i="36"/>
  <c r="BG124" i="36"/>
  <c r="BH124" i="36"/>
  <c r="BI124" i="36"/>
  <c r="BJ124" i="36"/>
  <c r="BK124" i="36"/>
  <c r="BL124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CA124" i="36"/>
  <c r="CB124" i="36"/>
  <c r="CC124" i="36"/>
  <c r="CD124" i="36"/>
  <c r="CE124" i="36"/>
  <c r="CF124" i="36"/>
  <c r="CG124" i="36"/>
  <c r="CH124" i="36"/>
  <c r="CI124" i="36"/>
  <c r="CJ124" i="36"/>
  <c r="CK124" i="36"/>
  <c r="CL124" i="36"/>
  <c r="CM124" i="36"/>
  <c r="CN124" i="36"/>
  <c r="CO124" i="36"/>
  <c r="CP124" i="36"/>
  <c r="CQ124" i="36"/>
  <c r="CR124" i="36"/>
  <c r="CS124" i="36"/>
  <c r="CT124" i="36"/>
  <c r="CU124" i="36"/>
  <c r="CV124" i="36"/>
  <c r="CW124" i="36"/>
  <c r="CX124" i="36"/>
  <c r="CY124" i="36"/>
  <c r="CZ124" i="36"/>
  <c r="DA124" i="36"/>
  <c r="DB124" i="36"/>
  <c r="DC124" i="36"/>
  <c r="DD124" i="36"/>
  <c r="DE124" i="36"/>
  <c r="DF124" i="36"/>
  <c r="DG124" i="36"/>
  <c r="DH124" i="36"/>
  <c r="DI124" i="36"/>
  <c r="DJ124" i="36"/>
  <c r="DK124" i="36"/>
  <c r="DL124" i="36"/>
  <c r="DM124" i="36"/>
  <c r="DN124" i="36"/>
  <c r="DO124" i="36"/>
  <c r="DP124" i="36"/>
  <c r="DQ124" i="36"/>
  <c r="DR124" i="36"/>
  <c r="DS124" i="36"/>
  <c r="DT124" i="36"/>
  <c r="DU124" i="36"/>
  <c r="DV124" i="36"/>
  <c r="DW124" i="36"/>
  <c r="DX124" i="36"/>
  <c r="DY124" i="36"/>
  <c r="DZ124" i="36"/>
  <c r="EA124" i="36"/>
  <c r="EB124" i="36"/>
  <c r="EC124" i="36"/>
  <c r="ED124" i="36"/>
  <c r="EE124" i="36"/>
  <c r="EF124" i="36"/>
  <c r="EG124" i="36"/>
  <c r="EH124" i="36"/>
  <c r="EI124" i="36"/>
  <c r="EJ124" i="36"/>
  <c r="EK124" i="36"/>
  <c r="EL124" i="36"/>
  <c r="EM124" i="36"/>
  <c r="EN124" i="36"/>
  <c r="EO124" i="36"/>
  <c r="EP124" i="36"/>
  <c r="EQ124" i="36"/>
  <c r="ER124" i="36"/>
  <c r="D139" i="36"/>
  <c r="I139" i="36"/>
  <c r="J139" i="36"/>
  <c r="K139" i="36"/>
  <c r="M139" i="36"/>
  <c r="P139" i="36"/>
  <c r="Q139" i="36"/>
  <c r="S139" i="36"/>
  <c r="T139" i="36"/>
  <c r="BB139" i="36"/>
  <c r="BG139" i="36"/>
  <c r="BH139" i="36"/>
  <c r="BI139" i="36"/>
  <c r="BJ139" i="36"/>
  <c r="BK139" i="36"/>
  <c r="BL139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CA139" i="36"/>
  <c r="CB139" i="36"/>
  <c r="CC139" i="36"/>
  <c r="CD139" i="36"/>
  <c r="CE139" i="36"/>
  <c r="CF139" i="36"/>
  <c r="CG139" i="36"/>
  <c r="CH139" i="36"/>
  <c r="CI139" i="36"/>
  <c r="CJ139" i="36"/>
  <c r="CK139" i="36"/>
  <c r="CL139" i="36"/>
  <c r="CM139" i="36"/>
  <c r="CN139" i="36"/>
  <c r="CO139" i="36"/>
  <c r="CP139" i="36"/>
  <c r="CQ139" i="36"/>
  <c r="CR139" i="36"/>
  <c r="CS139" i="36"/>
  <c r="CT139" i="36"/>
  <c r="CU139" i="36"/>
  <c r="CV139" i="36"/>
  <c r="CW139" i="36"/>
  <c r="CX139" i="36"/>
  <c r="CY139" i="36"/>
  <c r="CZ139" i="36"/>
  <c r="DA139" i="36"/>
  <c r="DB139" i="36"/>
  <c r="DC139" i="36"/>
  <c r="DD139" i="36"/>
  <c r="DE139" i="36"/>
  <c r="DF139" i="36"/>
  <c r="DG139" i="36"/>
  <c r="DH139" i="36"/>
  <c r="DI139" i="36"/>
  <c r="DJ139" i="36"/>
  <c r="DK139" i="36"/>
  <c r="DL139" i="36"/>
  <c r="DM139" i="36"/>
  <c r="DN139" i="36"/>
  <c r="DO139" i="36"/>
  <c r="DP139" i="36"/>
  <c r="DQ139" i="36"/>
  <c r="DR139" i="36"/>
  <c r="DS139" i="36"/>
  <c r="DT139" i="36"/>
  <c r="DU139" i="36"/>
  <c r="DV139" i="36"/>
  <c r="DW139" i="36"/>
  <c r="DX139" i="36"/>
  <c r="DY139" i="36"/>
  <c r="DZ139" i="36"/>
  <c r="EA139" i="36"/>
  <c r="EB139" i="36"/>
  <c r="EC139" i="36"/>
  <c r="ED139" i="36"/>
  <c r="EE139" i="36"/>
  <c r="EF139" i="36"/>
  <c r="EG139" i="36"/>
  <c r="EH139" i="36"/>
  <c r="EI139" i="36"/>
  <c r="EJ139" i="36"/>
  <c r="EK139" i="36"/>
  <c r="EL139" i="36"/>
  <c r="EM139" i="36"/>
  <c r="EN139" i="36"/>
  <c r="EO139" i="36"/>
  <c r="EP139" i="36"/>
  <c r="EQ139" i="36"/>
  <c r="ER139" i="36"/>
  <c r="D143" i="36"/>
  <c r="I143" i="36"/>
  <c r="J143" i="36"/>
  <c r="K143" i="36"/>
  <c r="M143" i="36"/>
  <c r="P143" i="36"/>
  <c r="Q143" i="36"/>
  <c r="S143" i="36"/>
  <c r="T143" i="36"/>
  <c r="BB143" i="36"/>
  <c r="BG143" i="36"/>
  <c r="BH143" i="36"/>
  <c r="BI143" i="36"/>
  <c r="BJ143" i="36"/>
  <c r="BK143" i="36"/>
  <c r="BL143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CA143" i="36"/>
  <c r="CB143" i="36"/>
  <c r="CC143" i="36"/>
  <c r="CD143" i="36"/>
  <c r="CE143" i="36"/>
  <c r="CF143" i="36"/>
  <c r="CG143" i="36"/>
  <c r="CH143" i="36"/>
  <c r="CI143" i="36"/>
  <c r="CJ143" i="36"/>
  <c r="CK143" i="36"/>
  <c r="CL143" i="36"/>
  <c r="CM143" i="36"/>
  <c r="CN143" i="36"/>
  <c r="CO143" i="36"/>
  <c r="CP143" i="36"/>
  <c r="CQ143" i="36"/>
  <c r="CR143" i="36"/>
  <c r="CS143" i="36"/>
  <c r="CT143" i="36"/>
  <c r="CU143" i="36"/>
  <c r="CV143" i="36"/>
  <c r="CW143" i="36"/>
  <c r="CX143" i="36"/>
  <c r="CY143" i="36"/>
  <c r="CZ143" i="36"/>
  <c r="DA143" i="36"/>
  <c r="DB143" i="36"/>
  <c r="DC143" i="36"/>
  <c r="DD143" i="36"/>
  <c r="DE143" i="36"/>
  <c r="DF143" i="36"/>
  <c r="DG143" i="36"/>
  <c r="DH143" i="36"/>
  <c r="DI143" i="36"/>
  <c r="DJ143" i="36"/>
  <c r="DK143" i="36"/>
  <c r="DL143" i="36"/>
  <c r="DM143" i="36"/>
  <c r="DN143" i="36"/>
  <c r="DO143" i="36"/>
  <c r="DP143" i="36"/>
  <c r="DQ143" i="36"/>
  <c r="DR143" i="36"/>
  <c r="DS143" i="36"/>
  <c r="DT143" i="36"/>
  <c r="DU143" i="36"/>
  <c r="DV143" i="36"/>
  <c r="DW143" i="36"/>
  <c r="DX143" i="36"/>
  <c r="DY143" i="36"/>
  <c r="DZ143" i="36"/>
  <c r="EA143" i="36"/>
  <c r="EB143" i="36"/>
  <c r="EC143" i="36"/>
  <c r="ED143" i="36"/>
  <c r="EE143" i="36"/>
  <c r="EF143" i="36"/>
  <c r="EG143" i="36"/>
  <c r="EH143" i="36"/>
  <c r="EI143" i="36"/>
  <c r="EJ143" i="36"/>
  <c r="EK143" i="36"/>
  <c r="EL143" i="36"/>
  <c r="EM143" i="36"/>
  <c r="EN143" i="36"/>
  <c r="EO143" i="36"/>
  <c r="EP143" i="36"/>
  <c r="EQ143" i="36"/>
  <c r="ER143" i="36"/>
  <c r="D156" i="36"/>
  <c r="I156" i="36"/>
  <c r="J156" i="36"/>
  <c r="K156" i="36"/>
  <c r="M156" i="36"/>
  <c r="P156" i="36"/>
  <c r="Q156" i="36"/>
  <c r="S156" i="36"/>
  <c r="T156" i="36"/>
  <c r="BB156" i="36"/>
  <c r="BG156" i="36"/>
  <c r="BH156" i="36"/>
  <c r="BI156" i="36"/>
  <c r="BJ156" i="36"/>
  <c r="BK156" i="36"/>
  <c r="BL156" i="36"/>
  <c r="BM156" i="36"/>
  <c r="BN156" i="36"/>
  <c r="BO156" i="36"/>
  <c r="BP156" i="36"/>
  <c r="BQ156" i="36"/>
  <c r="BR156" i="36"/>
  <c r="BS156" i="36"/>
  <c r="BT156" i="36"/>
  <c r="BU156" i="36"/>
  <c r="BV156" i="36"/>
  <c r="BW156" i="36"/>
  <c r="BX156" i="36"/>
  <c r="BY156" i="36"/>
  <c r="BZ156" i="36"/>
  <c r="CA156" i="36"/>
  <c r="CB156" i="36"/>
  <c r="CC156" i="36"/>
  <c r="CD156" i="36"/>
  <c r="CE156" i="36"/>
  <c r="CF156" i="36"/>
  <c r="CG156" i="36"/>
  <c r="CH156" i="36"/>
  <c r="CI156" i="36"/>
  <c r="CJ156" i="36"/>
  <c r="CK156" i="36"/>
  <c r="CL156" i="36"/>
  <c r="CM156" i="36"/>
  <c r="CN156" i="36"/>
  <c r="CO156" i="36"/>
  <c r="CP156" i="36"/>
  <c r="CQ156" i="36"/>
  <c r="CR156" i="36"/>
  <c r="CS156" i="36"/>
  <c r="CT156" i="36"/>
  <c r="CU156" i="36"/>
  <c r="CV156" i="36"/>
  <c r="CW156" i="36"/>
  <c r="CX156" i="36"/>
  <c r="CY156" i="36"/>
  <c r="CZ156" i="36"/>
  <c r="DA156" i="36"/>
  <c r="DB156" i="36"/>
  <c r="DC156" i="36"/>
  <c r="DD156" i="36"/>
  <c r="DE156" i="36"/>
  <c r="DF156" i="36"/>
  <c r="DG156" i="36"/>
  <c r="DH156" i="36"/>
  <c r="DI156" i="36"/>
  <c r="DJ156" i="36"/>
  <c r="DK156" i="36"/>
  <c r="DL156" i="36"/>
  <c r="DM156" i="36"/>
  <c r="DN156" i="36"/>
  <c r="DO156" i="36"/>
  <c r="DP156" i="36"/>
  <c r="DQ156" i="36"/>
  <c r="DR156" i="36"/>
  <c r="DS156" i="36"/>
  <c r="DT156" i="36"/>
  <c r="DU156" i="36"/>
  <c r="DV156" i="36"/>
  <c r="DW156" i="36"/>
  <c r="DX156" i="36"/>
  <c r="DY156" i="36"/>
  <c r="DZ156" i="36"/>
  <c r="EA156" i="36"/>
  <c r="EB156" i="36"/>
  <c r="EC156" i="36"/>
  <c r="ED156" i="36"/>
  <c r="EE156" i="36"/>
  <c r="EF156" i="36"/>
  <c r="EG156" i="36"/>
  <c r="EH156" i="36"/>
  <c r="EI156" i="36"/>
  <c r="EJ156" i="36"/>
  <c r="EK156" i="36"/>
  <c r="EL156" i="36"/>
  <c r="EM156" i="36"/>
  <c r="EN156" i="36"/>
  <c r="EO156" i="36"/>
  <c r="EP156" i="36"/>
  <c r="EQ156" i="36"/>
  <c r="ER156" i="36"/>
  <c r="D161" i="36"/>
  <c r="I161" i="36"/>
  <c r="J161" i="36"/>
  <c r="K161" i="36"/>
  <c r="M161" i="36"/>
  <c r="P161" i="36"/>
  <c r="Q161" i="36"/>
  <c r="S161" i="36"/>
  <c r="T161" i="36"/>
  <c r="BB161" i="36"/>
  <c r="BG161" i="36"/>
  <c r="BH161" i="36"/>
  <c r="BI161" i="36"/>
  <c r="BJ161" i="36"/>
  <c r="BK161" i="36"/>
  <c r="BL161" i="36"/>
  <c r="BM161" i="36"/>
  <c r="BN161" i="36"/>
  <c r="BO161" i="36"/>
  <c r="BP161" i="36"/>
  <c r="BQ161" i="36"/>
  <c r="BR161" i="36"/>
  <c r="BS161" i="36"/>
  <c r="BT161" i="36"/>
  <c r="BU161" i="36"/>
  <c r="BV161" i="36"/>
  <c r="BW161" i="36"/>
  <c r="BX161" i="36"/>
  <c r="BY161" i="36"/>
  <c r="BZ161" i="36"/>
  <c r="CA161" i="36"/>
  <c r="CB161" i="36"/>
  <c r="CC161" i="36"/>
  <c r="CD161" i="36"/>
  <c r="CE161" i="36"/>
  <c r="CF161" i="36"/>
  <c r="CG161" i="36"/>
  <c r="CH161" i="36"/>
  <c r="CI161" i="36"/>
  <c r="CJ161" i="36"/>
  <c r="CK161" i="36"/>
  <c r="CL161" i="36"/>
  <c r="CM161" i="36"/>
  <c r="CN161" i="36"/>
  <c r="CO161" i="36"/>
  <c r="CP161" i="36"/>
  <c r="CQ161" i="36"/>
  <c r="CR161" i="36"/>
  <c r="CS161" i="36"/>
  <c r="CT161" i="36"/>
  <c r="CU161" i="36"/>
  <c r="CV161" i="36"/>
  <c r="CW161" i="36"/>
  <c r="CX161" i="36"/>
  <c r="CY161" i="36"/>
  <c r="CZ161" i="36"/>
  <c r="DA161" i="36"/>
  <c r="DB161" i="36"/>
  <c r="DC161" i="36"/>
  <c r="DD161" i="36"/>
  <c r="DE161" i="36"/>
  <c r="DF161" i="36"/>
  <c r="DG161" i="36"/>
  <c r="DH161" i="36"/>
  <c r="DI161" i="36"/>
  <c r="DJ161" i="36"/>
  <c r="DK161" i="36"/>
  <c r="DL161" i="36"/>
  <c r="DM161" i="36"/>
  <c r="DN161" i="36"/>
  <c r="DO161" i="36"/>
  <c r="DP161" i="36"/>
  <c r="DQ161" i="36"/>
  <c r="DR161" i="36"/>
  <c r="DS161" i="36"/>
  <c r="DT161" i="36"/>
  <c r="DU161" i="36"/>
  <c r="DV161" i="36"/>
  <c r="DW161" i="36"/>
  <c r="DX161" i="36"/>
  <c r="DY161" i="36"/>
  <c r="DZ161" i="36"/>
  <c r="EA161" i="36"/>
  <c r="EB161" i="36"/>
  <c r="EC161" i="36"/>
  <c r="ED161" i="36"/>
  <c r="EE161" i="36"/>
  <c r="EF161" i="36"/>
  <c r="EG161" i="36"/>
  <c r="EH161" i="36"/>
  <c r="EI161" i="36"/>
  <c r="EJ161" i="36"/>
  <c r="EK161" i="36"/>
  <c r="EL161" i="36"/>
  <c r="EM161" i="36"/>
  <c r="EN161" i="36"/>
  <c r="EO161" i="36"/>
  <c r="EP161" i="36"/>
  <c r="EQ161" i="36"/>
  <c r="ER161" i="36"/>
  <c r="D163" i="36"/>
  <c r="I163" i="36"/>
  <c r="J163" i="36"/>
  <c r="K163" i="36"/>
  <c r="M163" i="36"/>
  <c r="P163" i="36"/>
  <c r="Q163" i="36"/>
  <c r="S163" i="36"/>
  <c r="T163" i="36"/>
  <c r="BB163" i="36"/>
  <c r="BG163" i="36"/>
  <c r="BH163" i="36"/>
  <c r="BI163" i="36"/>
  <c r="BJ163" i="36"/>
  <c r="BK163" i="36"/>
  <c r="BL163" i="36"/>
  <c r="BM163" i="36"/>
  <c r="BN163" i="36"/>
  <c r="BO163" i="36"/>
  <c r="BP163" i="36"/>
  <c r="BQ163" i="36"/>
  <c r="BR163" i="36"/>
  <c r="BS163" i="36"/>
  <c r="BT163" i="36"/>
  <c r="BU163" i="36"/>
  <c r="BV163" i="36"/>
  <c r="BW163" i="36"/>
  <c r="BX163" i="36"/>
  <c r="BY163" i="36"/>
  <c r="BZ163" i="36"/>
  <c r="CA163" i="36"/>
  <c r="CB163" i="36"/>
  <c r="CC163" i="36"/>
  <c r="CD163" i="36"/>
  <c r="CE163" i="36"/>
  <c r="CF163" i="36"/>
  <c r="CG163" i="36"/>
  <c r="CH163" i="36"/>
  <c r="CI163" i="36"/>
  <c r="CJ163" i="36"/>
  <c r="CK163" i="36"/>
  <c r="CL163" i="36"/>
  <c r="CM163" i="36"/>
  <c r="CN163" i="36"/>
  <c r="CO163" i="36"/>
  <c r="CP163" i="36"/>
  <c r="CQ163" i="36"/>
  <c r="CR163" i="36"/>
  <c r="CS163" i="36"/>
  <c r="CT163" i="36"/>
  <c r="CU163" i="36"/>
  <c r="CV163" i="36"/>
  <c r="CW163" i="36"/>
  <c r="CX163" i="36"/>
  <c r="CY163" i="36"/>
  <c r="CZ163" i="36"/>
  <c r="DA163" i="36"/>
  <c r="DB163" i="36"/>
  <c r="DC163" i="36"/>
  <c r="DD163" i="36"/>
  <c r="DE163" i="36"/>
  <c r="DF163" i="36"/>
  <c r="DG163" i="36"/>
  <c r="DH163" i="36"/>
  <c r="DI163" i="36"/>
  <c r="DJ163" i="36"/>
  <c r="DK163" i="36"/>
  <c r="DL163" i="36"/>
  <c r="DM163" i="36"/>
  <c r="DN163" i="36"/>
  <c r="DO163" i="36"/>
  <c r="DP163" i="36"/>
  <c r="DQ163" i="36"/>
  <c r="DR163" i="36"/>
  <c r="DS163" i="36"/>
  <c r="DT163" i="36"/>
  <c r="DU163" i="36"/>
  <c r="DV163" i="36"/>
  <c r="DW163" i="36"/>
  <c r="DX163" i="36"/>
  <c r="DY163" i="36"/>
  <c r="DZ163" i="36"/>
  <c r="EA163" i="36"/>
  <c r="EB163" i="36"/>
  <c r="EC163" i="36"/>
  <c r="ED163" i="36"/>
  <c r="EE163" i="36"/>
  <c r="EF163" i="36"/>
  <c r="EG163" i="36"/>
  <c r="EH163" i="36"/>
  <c r="EI163" i="36"/>
  <c r="EJ163" i="36"/>
  <c r="EK163" i="36"/>
  <c r="EL163" i="36"/>
  <c r="EM163" i="36"/>
  <c r="EN163" i="36"/>
  <c r="EO163" i="36"/>
  <c r="EP163" i="36"/>
  <c r="EQ163" i="36"/>
  <c r="ER163" i="36"/>
  <c r="D170" i="36"/>
  <c r="I170" i="36"/>
  <c r="J170" i="36"/>
  <c r="K170" i="36"/>
  <c r="M170" i="36"/>
  <c r="P170" i="36"/>
  <c r="Q170" i="36"/>
  <c r="S170" i="36"/>
  <c r="T170" i="36"/>
  <c r="BB170" i="36"/>
  <c r="BG170" i="36"/>
  <c r="BH170" i="36"/>
  <c r="BI170" i="36"/>
  <c r="BJ170" i="36"/>
  <c r="BK170" i="36"/>
  <c r="BL170" i="36"/>
  <c r="BM170" i="36"/>
  <c r="BN170" i="36"/>
  <c r="BO170" i="36"/>
  <c r="BP170" i="36"/>
  <c r="BQ170" i="36"/>
  <c r="BR170" i="36"/>
  <c r="BS170" i="36"/>
  <c r="BT170" i="36"/>
  <c r="BU170" i="36"/>
  <c r="BV170" i="36"/>
  <c r="BW170" i="36"/>
  <c r="BX170" i="36"/>
  <c r="BY170" i="36"/>
  <c r="BZ170" i="36"/>
  <c r="CA170" i="36"/>
  <c r="CB170" i="36"/>
  <c r="CC170" i="36"/>
  <c r="CD170" i="36"/>
  <c r="CE170" i="36"/>
  <c r="CF170" i="36"/>
  <c r="CG170" i="36"/>
  <c r="CH170" i="36"/>
  <c r="CI170" i="36"/>
  <c r="CJ170" i="36"/>
  <c r="CK170" i="36"/>
  <c r="CL170" i="36"/>
  <c r="CM170" i="36"/>
  <c r="CN170" i="36"/>
  <c r="CO170" i="36"/>
  <c r="CP170" i="36"/>
  <c r="CQ170" i="36"/>
  <c r="CR170" i="36"/>
  <c r="CS170" i="36"/>
  <c r="CT170" i="36"/>
  <c r="CU170" i="36"/>
  <c r="CV170" i="36"/>
  <c r="CW170" i="36"/>
  <c r="CX170" i="36"/>
  <c r="CY170" i="36"/>
  <c r="CZ170" i="36"/>
  <c r="DA170" i="36"/>
  <c r="DB170" i="36"/>
  <c r="DC170" i="36"/>
  <c r="DD170" i="36"/>
  <c r="DE170" i="36"/>
  <c r="DF170" i="36"/>
  <c r="DG170" i="36"/>
  <c r="DH170" i="36"/>
  <c r="DI170" i="36"/>
  <c r="DJ170" i="36"/>
  <c r="DK170" i="36"/>
  <c r="DL170" i="36"/>
  <c r="DM170" i="36"/>
  <c r="DN170" i="36"/>
  <c r="DO170" i="36"/>
  <c r="DP170" i="36"/>
  <c r="DQ170" i="36"/>
  <c r="DR170" i="36"/>
  <c r="DS170" i="36"/>
  <c r="DT170" i="36"/>
  <c r="DU170" i="36"/>
  <c r="DV170" i="36"/>
  <c r="DW170" i="36"/>
  <c r="DX170" i="36"/>
  <c r="DY170" i="36"/>
  <c r="DZ170" i="36"/>
  <c r="EA170" i="36"/>
  <c r="EB170" i="36"/>
  <c r="EC170" i="36"/>
  <c r="ED170" i="36"/>
  <c r="EE170" i="36"/>
  <c r="EF170" i="36"/>
  <c r="EG170" i="36"/>
  <c r="EH170" i="36"/>
  <c r="EI170" i="36"/>
  <c r="EJ170" i="36"/>
  <c r="EK170" i="36"/>
  <c r="EL170" i="36"/>
  <c r="EM170" i="36"/>
  <c r="EN170" i="36"/>
  <c r="EO170" i="36"/>
  <c r="EP170" i="36"/>
  <c r="EQ170" i="36"/>
  <c r="ER170" i="36"/>
  <c r="D174" i="36"/>
  <c r="I174" i="36"/>
  <c r="J174" i="36"/>
  <c r="K174" i="36"/>
  <c r="M174" i="36"/>
  <c r="P174" i="36"/>
  <c r="Q174" i="36"/>
  <c r="S174" i="36"/>
  <c r="T174" i="36"/>
  <c r="BB174" i="36"/>
  <c r="BG174" i="36"/>
  <c r="BH174" i="36"/>
  <c r="BI174" i="36"/>
  <c r="BJ174" i="36"/>
  <c r="BK174" i="36"/>
  <c r="BL174" i="36"/>
  <c r="BM174" i="36"/>
  <c r="BN174" i="36"/>
  <c r="BO174" i="36"/>
  <c r="BP174" i="36"/>
  <c r="BQ174" i="36"/>
  <c r="BR174" i="36"/>
  <c r="BS174" i="36"/>
  <c r="BT174" i="36"/>
  <c r="BU174" i="36"/>
  <c r="BV174" i="36"/>
  <c r="BW174" i="36"/>
  <c r="BX174" i="36"/>
  <c r="BY174" i="36"/>
  <c r="BZ174" i="36"/>
  <c r="CA174" i="36"/>
  <c r="CB174" i="36"/>
  <c r="CC174" i="36"/>
  <c r="CD174" i="36"/>
  <c r="CE174" i="36"/>
  <c r="CF174" i="36"/>
  <c r="CG174" i="36"/>
  <c r="CH174" i="36"/>
  <c r="CI174" i="36"/>
  <c r="CJ174" i="36"/>
  <c r="CK174" i="36"/>
  <c r="CL174" i="36"/>
  <c r="CM174" i="36"/>
  <c r="CN174" i="36"/>
  <c r="CO174" i="36"/>
  <c r="CP174" i="36"/>
  <c r="CQ174" i="36"/>
  <c r="CR174" i="36"/>
  <c r="CS174" i="36"/>
  <c r="CT174" i="36"/>
  <c r="CU174" i="36"/>
  <c r="CV174" i="36"/>
  <c r="CW174" i="36"/>
  <c r="CX174" i="36"/>
  <c r="CY174" i="36"/>
  <c r="CZ174" i="36"/>
  <c r="DA174" i="36"/>
  <c r="DB174" i="36"/>
  <c r="DC174" i="36"/>
  <c r="DD174" i="36"/>
  <c r="DE174" i="36"/>
  <c r="DF174" i="36"/>
  <c r="DG174" i="36"/>
  <c r="DH174" i="36"/>
  <c r="DI174" i="36"/>
  <c r="DJ174" i="36"/>
  <c r="DK174" i="36"/>
  <c r="DL174" i="36"/>
  <c r="DM174" i="36"/>
  <c r="DN174" i="36"/>
  <c r="DO174" i="36"/>
  <c r="DP174" i="36"/>
  <c r="DQ174" i="36"/>
  <c r="DR174" i="36"/>
  <c r="DS174" i="36"/>
  <c r="DT174" i="36"/>
  <c r="DU174" i="36"/>
  <c r="DV174" i="36"/>
  <c r="DW174" i="36"/>
  <c r="DX174" i="36"/>
  <c r="DY174" i="36"/>
  <c r="DZ174" i="36"/>
  <c r="EA174" i="36"/>
  <c r="EB174" i="36"/>
  <c r="EC174" i="36"/>
  <c r="ED174" i="36"/>
  <c r="EE174" i="36"/>
  <c r="EF174" i="36"/>
  <c r="EG174" i="36"/>
  <c r="EH174" i="36"/>
  <c r="EI174" i="36"/>
  <c r="EJ174" i="36"/>
  <c r="EK174" i="36"/>
  <c r="EL174" i="36"/>
  <c r="EM174" i="36"/>
  <c r="EN174" i="36"/>
  <c r="EO174" i="36"/>
  <c r="EP174" i="36"/>
  <c r="EQ174" i="36"/>
  <c r="ER174" i="36"/>
  <c r="D202" i="36"/>
  <c r="I202" i="36"/>
  <c r="J202" i="36"/>
  <c r="K202" i="36"/>
  <c r="M202" i="36"/>
  <c r="P202" i="36"/>
  <c r="Q202" i="36"/>
  <c r="S202" i="36"/>
  <c r="T202" i="36"/>
  <c r="BB202" i="36"/>
  <c r="BG202" i="36"/>
  <c r="BH202" i="36"/>
  <c r="BI202" i="36"/>
  <c r="BJ202" i="36"/>
  <c r="BK202" i="36"/>
  <c r="BL202" i="36"/>
  <c r="BM202" i="36"/>
  <c r="BN202" i="36"/>
  <c r="BO202" i="36"/>
  <c r="BP202" i="36"/>
  <c r="BQ202" i="36"/>
  <c r="BR202" i="36"/>
  <c r="BS202" i="36"/>
  <c r="BT202" i="36"/>
  <c r="BU202" i="36"/>
  <c r="BV202" i="36"/>
  <c r="BW202" i="36"/>
  <c r="BX202" i="36"/>
  <c r="BY202" i="36"/>
  <c r="BZ202" i="36"/>
  <c r="CA202" i="36"/>
  <c r="CB202" i="36"/>
  <c r="CC202" i="36"/>
  <c r="CD202" i="36"/>
  <c r="CE202" i="36"/>
  <c r="CF202" i="36"/>
  <c r="CG202" i="36"/>
  <c r="CH202" i="36"/>
  <c r="CI202" i="36"/>
  <c r="CJ202" i="36"/>
  <c r="CK202" i="36"/>
  <c r="CL202" i="36"/>
  <c r="CM202" i="36"/>
  <c r="CN202" i="36"/>
  <c r="CO202" i="36"/>
  <c r="CP202" i="36"/>
  <c r="CQ202" i="36"/>
  <c r="CR202" i="36"/>
  <c r="CS202" i="36"/>
  <c r="CT202" i="36"/>
  <c r="CU202" i="36"/>
  <c r="CV202" i="36"/>
  <c r="CW202" i="36"/>
  <c r="CX202" i="36"/>
  <c r="CY202" i="36"/>
  <c r="CZ202" i="36"/>
  <c r="DA202" i="36"/>
  <c r="DB202" i="36"/>
  <c r="DC202" i="36"/>
  <c r="DD202" i="36"/>
  <c r="DE202" i="36"/>
  <c r="DF202" i="36"/>
  <c r="DG202" i="36"/>
  <c r="DH202" i="36"/>
  <c r="DI202" i="36"/>
  <c r="DJ202" i="36"/>
  <c r="DK202" i="36"/>
  <c r="DL202" i="36"/>
  <c r="DM202" i="36"/>
  <c r="DN202" i="36"/>
  <c r="DO202" i="36"/>
  <c r="DP202" i="36"/>
  <c r="DQ202" i="36"/>
  <c r="DR202" i="36"/>
  <c r="DS202" i="36"/>
  <c r="DT202" i="36"/>
  <c r="DU202" i="36"/>
  <c r="DV202" i="36"/>
  <c r="DW202" i="36"/>
  <c r="DX202" i="36"/>
  <c r="DY202" i="36"/>
  <c r="DZ202" i="36"/>
  <c r="EA202" i="36"/>
  <c r="EB202" i="36"/>
  <c r="EC202" i="36"/>
  <c r="ED202" i="36"/>
  <c r="EE202" i="36"/>
  <c r="EF202" i="36"/>
  <c r="EG202" i="36"/>
  <c r="EH202" i="36"/>
  <c r="EI202" i="36"/>
  <c r="EJ202" i="36"/>
  <c r="EK202" i="36"/>
  <c r="EL202" i="36"/>
  <c r="EM202" i="36"/>
  <c r="EN202" i="36"/>
  <c r="EO202" i="36"/>
  <c r="EP202" i="36"/>
  <c r="EQ202" i="36"/>
  <c r="ER202" i="36"/>
  <c r="J8" i="36"/>
  <c r="K8" i="36"/>
  <c r="M8" i="36"/>
  <c r="P8" i="36"/>
  <c r="Q8" i="36"/>
  <c r="S8" i="36"/>
  <c r="T8" i="36"/>
  <c r="BB8" i="36"/>
  <c r="BG8" i="36"/>
  <c r="BH8" i="36"/>
  <c r="BI8" i="36"/>
  <c r="BJ8" i="36"/>
  <c r="BK8" i="36"/>
  <c r="BL8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CA8" i="36"/>
  <c r="CB8" i="36"/>
  <c r="CC8" i="36"/>
  <c r="CD8" i="36"/>
  <c r="CE8" i="36"/>
  <c r="CF8" i="36"/>
  <c r="CG8" i="36"/>
  <c r="CH8" i="36"/>
  <c r="CI8" i="36"/>
  <c r="CJ8" i="36"/>
  <c r="CK8" i="36"/>
  <c r="CL8" i="36"/>
  <c r="CM8" i="36"/>
  <c r="CN8" i="36"/>
  <c r="CO8" i="36"/>
  <c r="CP8" i="36"/>
  <c r="CQ8" i="36"/>
  <c r="CR8" i="36"/>
  <c r="CS8" i="36"/>
  <c r="CT8" i="36"/>
  <c r="CU8" i="36"/>
  <c r="CV8" i="36"/>
  <c r="CW8" i="36"/>
  <c r="CX8" i="36"/>
  <c r="CY8" i="36"/>
  <c r="CZ8" i="36"/>
  <c r="DA8" i="36"/>
  <c r="DB8" i="36"/>
  <c r="DC8" i="36"/>
  <c r="DD8" i="36"/>
  <c r="DE8" i="36"/>
  <c r="DF8" i="36"/>
  <c r="DG8" i="36"/>
  <c r="DH8" i="36"/>
  <c r="DI8" i="36"/>
  <c r="DJ8" i="36"/>
  <c r="DK8" i="36"/>
  <c r="DL8" i="36"/>
  <c r="DM8" i="36"/>
  <c r="DN8" i="36"/>
  <c r="DO8" i="36"/>
  <c r="DP8" i="36"/>
  <c r="DQ8" i="36"/>
  <c r="DR8" i="36"/>
  <c r="DS8" i="36"/>
  <c r="DT8" i="36"/>
  <c r="DU8" i="36"/>
  <c r="DV8" i="36"/>
  <c r="DW8" i="36"/>
  <c r="DX8" i="36"/>
  <c r="DY8" i="36"/>
  <c r="DZ8" i="36"/>
  <c r="EA8" i="36"/>
  <c r="EB8" i="36"/>
  <c r="EC8" i="36"/>
  <c r="ED8" i="36"/>
  <c r="EE8" i="36"/>
  <c r="EF8" i="36"/>
  <c r="EG8" i="36"/>
  <c r="EH8" i="36"/>
  <c r="EI8" i="36"/>
  <c r="EJ8" i="36"/>
  <c r="EK8" i="36"/>
  <c r="EL8" i="36"/>
  <c r="EM8" i="36"/>
  <c r="EN8" i="36"/>
  <c r="EO8" i="36"/>
  <c r="EP8" i="36"/>
  <c r="EQ8" i="36"/>
  <c r="ER8" i="36"/>
  <c r="I8" i="36"/>
  <c r="D8" i="36"/>
  <c r="AW182" i="36" l="1"/>
  <c r="BC182" i="36"/>
  <c r="AW145" i="36"/>
  <c r="AW138" i="36"/>
  <c r="AW128" i="36"/>
  <c r="BC165" i="36"/>
  <c r="BD77" i="36"/>
  <c r="BC77" i="36"/>
  <c r="BC145" i="36"/>
  <c r="BD190" i="36"/>
  <c r="BC190" i="36"/>
  <c r="BC155" i="36"/>
  <c r="AW195" i="36"/>
  <c r="BC131" i="36"/>
  <c r="AW160" i="36"/>
  <c r="BF131" i="36"/>
  <c r="BE131" i="36"/>
  <c r="AW198" i="36"/>
  <c r="BC162" i="36"/>
  <c r="BC195" i="36"/>
  <c r="BC160" i="36"/>
  <c r="BC198" i="36"/>
  <c r="BD193" i="36"/>
  <c r="AW193" i="36"/>
  <c r="BD128" i="36"/>
  <c r="BC88" i="36"/>
  <c r="BE76" i="36"/>
  <c r="BE190" i="36"/>
  <c r="BD194" i="36"/>
  <c r="BD76" i="36"/>
  <c r="BE194" i="36"/>
  <c r="AW88" i="36"/>
  <c r="O207" i="36"/>
  <c r="V207" i="36"/>
  <c r="Z207" i="36"/>
  <c r="AA207" i="36"/>
  <c r="AJ207" i="36"/>
  <c r="AI207" i="36"/>
  <c r="BC207" i="36"/>
  <c r="AR207" i="36"/>
  <c r="AB207" i="36"/>
  <c r="AQ207" i="36"/>
  <c r="AF207" i="36"/>
  <c r="AN207" i="36"/>
  <c r="AX207" i="36"/>
  <c r="BD182" i="36" l="1"/>
  <c r="BE182" i="36"/>
  <c r="BD155" i="36"/>
  <c r="BE165" i="36"/>
  <c r="BD151" i="36"/>
  <c r="BD145" i="36"/>
  <c r="BD138" i="36"/>
  <c r="BE145" i="36"/>
  <c r="BE138" i="36"/>
  <c r="BD165" i="36"/>
  <c r="BE128" i="36"/>
  <c r="E64" i="38"/>
  <c r="BD162" i="36"/>
  <c r="F162" i="36"/>
  <c r="BF198" i="36"/>
  <c r="BE198" i="36"/>
  <c r="BF160" i="36"/>
  <c r="BE160" i="36"/>
  <c r="BE193" i="36"/>
  <c r="F198" i="36"/>
  <c r="BD198" i="36"/>
  <c r="BD160" i="36"/>
  <c r="BD131" i="36"/>
  <c r="F131" i="36"/>
  <c r="BF195" i="36"/>
  <c r="BE195" i="36"/>
  <c r="BD195" i="36"/>
  <c r="BE88" i="36"/>
  <c r="BD88" i="36"/>
  <c r="BF138" i="36"/>
  <c r="E72" i="38"/>
  <c r="O174" i="36"/>
  <c r="E10" i="38"/>
  <c r="E14" i="38"/>
  <c r="E138" i="38"/>
  <c r="E144" i="38"/>
  <c r="E81" i="38"/>
  <c r="AD207" i="36"/>
  <c r="Y127" i="36"/>
  <c r="BA127" i="36"/>
  <c r="AR127" i="36"/>
  <c r="AZ127" i="36"/>
  <c r="AY127" i="36"/>
  <c r="AX127" i="36"/>
  <c r="AG127" i="36"/>
  <c r="AD127" i="36"/>
  <c r="X127" i="36"/>
  <c r="W127" i="36"/>
  <c r="V127" i="36"/>
  <c r="U127" i="36"/>
  <c r="N127" i="36"/>
  <c r="L127" i="36"/>
  <c r="BA98" i="36"/>
  <c r="AZ98" i="36"/>
  <c r="AY98" i="36"/>
  <c r="AX98" i="36"/>
  <c r="AR98" i="36"/>
  <c r="AG98" i="36"/>
  <c r="AD98" i="36"/>
  <c r="Y98" i="36"/>
  <c r="X98" i="36"/>
  <c r="W98" i="36"/>
  <c r="V98" i="36"/>
  <c r="U98" i="36"/>
  <c r="N98" i="36"/>
  <c r="L98" i="36"/>
  <c r="BA180" i="36"/>
  <c r="AZ180" i="36"/>
  <c r="AY180" i="36"/>
  <c r="AX180" i="36"/>
  <c r="AR180" i="36"/>
  <c r="AG180" i="36"/>
  <c r="AD180" i="36"/>
  <c r="Y180" i="36"/>
  <c r="X180" i="36"/>
  <c r="W180" i="36"/>
  <c r="V180" i="36"/>
  <c r="U180" i="36"/>
  <c r="N180" i="36"/>
  <c r="L180" i="36"/>
  <c r="AD103" i="36"/>
  <c r="BA20" i="36"/>
  <c r="AZ20" i="36"/>
  <c r="AY20" i="36"/>
  <c r="AX20" i="36"/>
  <c r="AG20" i="36"/>
  <c r="AE20" i="36"/>
  <c r="Y20" i="36"/>
  <c r="X20" i="36"/>
  <c r="W20" i="36"/>
  <c r="V20" i="36"/>
  <c r="U20" i="36"/>
  <c r="N20" i="36"/>
  <c r="L20" i="36"/>
  <c r="AR35" i="36"/>
  <c r="F76" i="36" l="1"/>
  <c r="E76" i="36" s="1" a="1"/>
  <c r="E76" i="36" s="1"/>
  <c r="BF76" i="36"/>
  <c r="BF145" i="36"/>
  <c r="F194" i="36"/>
  <c r="E194" i="36" s="1" a="1"/>
  <c r="E194" i="36" s="1"/>
  <c r="BF194" i="36"/>
  <c r="F128" i="36"/>
  <c r="E128" i="36" s="1" a="1"/>
  <c r="E128" i="36" s="1"/>
  <c r="BF128" i="36"/>
  <c r="F190" i="36"/>
  <c r="E190" i="36" s="1" a="1"/>
  <c r="E190" i="36" s="1"/>
  <c r="BF190" i="36"/>
  <c r="BF182" i="36"/>
  <c r="BF165" i="36"/>
  <c r="E162" i="36" a="1"/>
  <c r="E162" i="36" s="1"/>
  <c r="E131" i="36" a="1"/>
  <c r="E131" i="36" s="1"/>
  <c r="E198" i="36" a="1"/>
  <c r="E198" i="36" s="1"/>
  <c r="AG45" i="36"/>
  <c r="BA35" i="36"/>
  <c r="AR37" i="36"/>
  <c r="AR20" i="36"/>
  <c r="AD67" i="36"/>
  <c r="F195" i="36"/>
  <c r="E79" i="38"/>
  <c r="E107" i="38"/>
  <c r="E146" i="38"/>
  <c r="F160" i="36"/>
  <c r="AY45" i="36"/>
  <c r="BA45" i="36"/>
  <c r="X25" i="36"/>
  <c r="Y25" i="36"/>
  <c r="X45" i="36"/>
  <c r="U25" i="36"/>
  <c r="V25" i="36"/>
  <c r="BF193" i="36"/>
  <c r="F193" i="36"/>
  <c r="U49" i="36"/>
  <c r="U103" i="36"/>
  <c r="AY114" i="36"/>
  <c r="V49" i="36"/>
  <c r="V103" i="36"/>
  <c r="L114" i="36"/>
  <c r="AG25" i="36"/>
  <c r="AJ103" i="36"/>
  <c r="AK103" i="36"/>
  <c r="AL103" i="36"/>
  <c r="AM103" i="36"/>
  <c r="W103" i="36"/>
  <c r="BA114" i="36"/>
  <c r="X49" i="36"/>
  <c r="X103" i="36"/>
  <c r="L45" i="36"/>
  <c r="AX25" i="36"/>
  <c r="Y49" i="36"/>
  <c r="Y103" i="36"/>
  <c r="V114" i="36"/>
  <c r="N45" i="36"/>
  <c r="AY25" i="36"/>
  <c r="X26" i="36"/>
  <c r="W114" i="36"/>
  <c r="AJ180" i="36"/>
  <c r="AK180" i="36"/>
  <c r="AL180" i="36"/>
  <c r="AM180" i="36"/>
  <c r="U45" i="36"/>
  <c r="AZ25" i="36"/>
  <c r="AG49" i="36"/>
  <c r="AG103" i="36"/>
  <c r="X114" i="36"/>
  <c r="V45" i="36"/>
  <c r="L25" i="36"/>
  <c r="BA25" i="36"/>
  <c r="AR49" i="36"/>
  <c r="AR103" i="36"/>
  <c r="Y114" i="36"/>
  <c r="AJ98" i="36"/>
  <c r="AK98" i="36"/>
  <c r="AL98" i="36"/>
  <c r="AM98" i="36"/>
  <c r="N25" i="36"/>
  <c r="AX49" i="36"/>
  <c r="AX103" i="36"/>
  <c r="AJ20" i="36"/>
  <c r="AK20" i="36"/>
  <c r="AL20" i="36"/>
  <c r="AM20" i="36"/>
  <c r="AR45" i="36"/>
  <c r="AZ114" i="36"/>
  <c r="N114" i="36"/>
  <c r="AR25" i="36"/>
  <c r="U114" i="36"/>
  <c r="Y35" i="36"/>
  <c r="N37" i="36"/>
  <c r="AY49" i="36"/>
  <c r="AY103" i="36"/>
  <c r="AG114" i="36"/>
  <c r="AJ127" i="36"/>
  <c r="AK127" i="36"/>
  <c r="AL127" i="36"/>
  <c r="Y45" i="36"/>
  <c r="X42" i="36"/>
  <c r="U37" i="36"/>
  <c r="L49" i="36"/>
  <c r="L103" i="36"/>
  <c r="AZ49" i="36"/>
  <c r="AZ103" i="36"/>
  <c r="AR114" i="36"/>
  <c r="AG35" i="36"/>
  <c r="N49" i="36"/>
  <c r="N103" i="36"/>
  <c r="BA49" i="36"/>
  <c r="BA103" i="36"/>
  <c r="AX114" i="36"/>
  <c r="AD119" i="36"/>
  <c r="AY63" i="36"/>
  <c r="AY67" i="36"/>
  <c r="AZ63" i="36"/>
  <c r="AZ67" i="36"/>
  <c r="BA63" i="36"/>
  <c r="BA67" i="36"/>
  <c r="V35" i="36"/>
  <c r="V63" i="36"/>
  <c r="V67" i="36"/>
  <c r="U42" i="36"/>
  <c r="W63" i="36"/>
  <c r="W67" i="36"/>
  <c r="X35" i="36"/>
  <c r="V42" i="36"/>
  <c r="X63" i="36"/>
  <c r="X67" i="36"/>
  <c r="U63" i="36"/>
  <c r="U67" i="36"/>
  <c r="Y63" i="36"/>
  <c r="Y67" i="36"/>
  <c r="AG63" i="36"/>
  <c r="AG67" i="36"/>
  <c r="AX63" i="36"/>
  <c r="AX67" i="36"/>
  <c r="L63" i="36"/>
  <c r="L67" i="36"/>
  <c r="N35" i="36"/>
  <c r="N63" i="36"/>
  <c r="N67" i="36"/>
  <c r="U35" i="36"/>
  <c r="AR63" i="36"/>
  <c r="AR67" i="36"/>
  <c r="BA37" i="36"/>
  <c r="L117" i="36"/>
  <c r="L119" i="36"/>
  <c r="N117" i="36"/>
  <c r="N119" i="36"/>
  <c r="U117" i="36"/>
  <c r="U119" i="36"/>
  <c r="V117" i="36"/>
  <c r="V119" i="36"/>
  <c r="X117" i="36"/>
  <c r="X119" i="36"/>
  <c r="AG117" i="36"/>
  <c r="AG119" i="36"/>
  <c r="AZ119" i="36"/>
  <c r="AR117" i="36"/>
  <c r="AR119" i="36"/>
  <c r="BA117" i="36"/>
  <c r="BA119" i="36"/>
  <c r="AX117" i="36"/>
  <c r="AX119" i="36"/>
  <c r="Y117" i="36"/>
  <c r="Y119" i="36"/>
  <c r="W117" i="36"/>
  <c r="W119" i="36"/>
  <c r="AY117" i="36"/>
  <c r="AY119" i="36"/>
  <c r="AD57" i="36"/>
  <c r="AD63" i="36"/>
  <c r="AG26" i="36"/>
  <c r="V26" i="36"/>
  <c r="AG37" i="36"/>
  <c r="BA26" i="36"/>
  <c r="AG42" i="36"/>
  <c r="BF88" i="36"/>
  <c r="V37" i="36"/>
  <c r="X37" i="36"/>
  <c r="N26" i="36"/>
  <c r="AR42" i="36"/>
  <c r="AR26" i="36"/>
  <c r="Y37" i="36"/>
  <c r="U26" i="36"/>
  <c r="N42" i="36"/>
  <c r="BA42" i="36"/>
  <c r="AY37" i="36"/>
  <c r="W25" i="36"/>
  <c r="AG58" i="36"/>
  <c r="AG57" i="36"/>
  <c r="AX58" i="36"/>
  <c r="AX57" i="36"/>
  <c r="AY58" i="36"/>
  <c r="AY57" i="36"/>
  <c r="AZ58" i="36"/>
  <c r="AZ57" i="36"/>
  <c r="W26" i="36"/>
  <c r="N58" i="36"/>
  <c r="N57" i="36"/>
  <c r="BA58" i="36"/>
  <c r="BA57" i="36"/>
  <c r="U58" i="36"/>
  <c r="U57" i="36"/>
  <c r="V58" i="36"/>
  <c r="V57" i="36"/>
  <c r="W35" i="36"/>
  <c r="W58" i="36"/>
  <c r="W57" i="36"/>
  <c r="X58" i="36"/>
  <c r="X57" i="36"/>
  <c r="W42" i="36"/>
  <c r="Y58" i="36"/>
  <c r="Y57" i="36"/>
  <c r="W37" i="36"/>
  <c r="AR58" i="36"/>
  <c r="AR57" i="36"/>
  <c r="W49" i="36"/>
  <c r="L58" i="36"/>
  <c r="L57" i="36"/>
  <c r="AX35" i="36"/>
  <c r="AZ26" i="36"/>
  <c r="AY35" i="36"/>
  <c r="L37" i="36"/>
  <c r="L26" i="36"/>
  <c r="AE103" i="36"/>
  <c r="AD49" i="36"/>
  <c r="W45" i="36"/>
  <c r="Y42" i="36"/>
  <c r="Y26" i="36"/>
  <c r="AY42" i="36"/>
  <c r="AE127" i="36"/>
  <c r="AD117" i="36"/>
  <c r="L42" i="36"/>
  <c r="AZ35" i="36"/>
  <c r="AD26" i="36"/>
  <c r="L35" i="36"/>
  <c r="AX26" i="36"/>
  <c r="AE180" i="36"/>
  <c r="AD114" i="36"/>
  <c r="AE98" i="36"/>
  <c r="AD58" i="36"/>
  <c r="AY26" i="36"/>
  <c r="AZ45" i="36"/>
  <c r="AP45" i="36"/>
  <c r="AX45" i="36"/>
  <c r="AN45" i="36"/>
  <c r="AF127" i="36"/>
  <c r="Z127" i="36"/>
  <c r="AL67" i="36"/>
  <c r="AM67" i="36"/>
  <c r="Z98" i="36"/>
  <c r="AF180" i="36"/>
  <c r="Z180" i="36"/>
  <c r="Z103" i="36"/>
  <c r="Z20" i="36"/>
  <c r="AF20" i="36"/>
  <c r="AE207" i="36"/>
  <c r="BD207" i="36"/>
  <c r="AF103" i="36"/>
  <c r="N163" i="36"/>
  <c r="U163" i="36"/>
  <c r="V163" i="36"/>
  <c r="X163" i="36"/>
  <c r="Y163" i="36"/>
  <c r="AB163" i="36"/>
  <c r="AC163" i="36"/>
  <c r="AG163" i="36"/>
  <c r="AH163" i="36"/>
  <c r="BA163" i="36"/>
  <c r="N174" i="36"/>
  <c r="U174" i="36"/>
  <c r="V174" i="36"/>
  <c r="X174" i="36"/>
  <c r="Y174" i="36"/>
  <c r="AB174" i="36"/>
  <c r="AC174" i="36"/>
  <c r="AG174" i="36"/>
  <c r="AH174" i="36"/>
  <c r="BA174" i="36"/>
  <c r="N202" i="36"/>
  <c r="V202" i="36"/>
  <c r="X202" i="36"/>
  <c r="Y202" i="36"/>
  <c r="AB202" i="36"/>
  <c r="AC202" i="36"/>
  <c r="AG202" i="36"/>
  <c r="AH202" i="36"/>
  <c r="BA202" i="36"/>
  <c r="N161" i="36"/>
  <c r="U161" i="36"/>
  <c r="V161" i="36"/>
  <c r="X161" i="36"/>
  <c r="Y161" i="36"/>
  <c r="AB161" i="36"/>
  <c r="AC161" i="36"/>
  <c r="AG161" i="36"/>
  <c r="AH161" i="36"/>
  <c r="AP161" i="36"/>
  <c r="AZ161" i="36"/>
  <c r="BA161" i="36"/>
  <c r="N156" i="36"/>
  <c r="U156" i="36"/>
  <c r="V156" i="36"/>
  <c r="X156" i="36"/>
  <c r="Y156" i="36"/>
  <c r="AB156" i="36"/>
  <c r="AC156" i="36"/>
  <c r="AG156" i="36"/>
  <c r="AH156" i="36"/>
  <c r="BA156" i="36"/>
  <c r="V80" i="36"/>
  <c r="BA80" i="36"/>
  <c r="N102" i="36"/>
  <c r="AH102" i="36"/>
  <c r="X139" i="36"/>
  <c r="Y139" i="36"/>
  <c r="AG139" i="36"/>
  <c r="BA170" i="36"/>
  <c r="AH170" i="36"/>
  <c r="AG170" i="36"/>
  <c r="AC170" i="36"/>
  <c r="AB170" i="36"/>
  <c r="Y170" i="36"/>
  <c r="X170" i="36"/>
  <c r="V170" i="36"/>
  <c r="N170" i="36"/>
  <c r="BA122" i="36"/>
  <c r="V122" i="36"/>
  <c r="U122" i="36"/>
  <c r="BA90" i="36"/>
  <c r="AH90" i="36"/>
  <c r="AG90" i="36"/>
  <c r="AC90" i="36"/>
  <c r="Y90" i="36"/>
  <c r="X90" i="36"/>
  <c r="BA143" i="36"/>
  <c r="AH143" i="36"/>
  <c r="AG143" i="36"/>
  <c r="AC143" i="36"/>
  <c r="AB143" i="36"/>
  <c r="Y143" i="36"/>
  <c r="X143" i="36"/>
  <c r="W143" i="36"/>
  <c r="V143" i="36"/>
  <c r="U143" i="36"/>
  <c r="N143" i="36"/>
  <c r="Y107" i="36"/>
  <c r="X107" i="36"/>
  <c r="V107" i="36"/>
  <c r="AH72" i="36"/>
  <c r="N72" i="36"/>
  <c r="BA53" i="36"/>
  <c r="AH53" i="36"/>
  <c r="AG53" i="36"/>
  <c r="AC53" i="36"/>
  <c r="Y53" i="36"/>
  <c r="X53" i="36"/>
  <c r="V53" i="36"/>
  <c r="U53" i="36"/>
  <c r="N53" i="36"/>
  <c r="BA8" i="36"/>
  <c r="AH8" i="36"/>
  <c r="AG8" i="36"/>
  <c r="AC8" i="36"/>
  <c r="AB8" i="36"/>
  <c r="Y8" i="36"/>
  <c r="X8" i="36"/>
  <c r="W8" i="36"/>
  <c r="V8" i="36"/>
  <c r="U8" i="36"/>
  <c r="N8" i="36"/>
  <c r="BA23" i="36"/>
  <c r="AH23" i="36"/>
  <c r="AG23" i="36"/>
  <c r="AC23" i="36"/>
  <c r="AB23" i="36"/>
  <c r="Y23" i="36"/>
  <c r="X23" i="36"/>
  <c r="V23" i="36"/>
  <c r="U23" i="36"/>
  <c r="N23" i="36"/>
  <c r="D10" i="36"/>
  <c r="I10" i="36"/>
  <c r="J10" i="36"/>
  <c r="K10" i="36"/>
  <c r="M10" i="36"/>
  <c r="P10" i="36"/>
  <c r="Q10" i="36"/>
  <c r="S10" i="36"/>
  <c r="T10" i="36"/>
  <c r="BB10" i="36"/>
  <c r="BG10" i="36"/>
  <c r="BH10" i="36"/>
  <c r="BI10" i="36"/>
  <c r="BJ10" i="36"/>
  <c r="BK10" i="36"/>
  <c r="BL10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CA10" i="36"/>
  <c r="CB10" i="36"/>
  <c r="CC10" i="36"/>
  <c r="CD10" i="36"/>
  <c r="CE10" i="36"/>
  <c r="CF10" i="36"/>
  <c r="CG10" i="36"/>
  <c r="CH10" i="36"/>
  <c r="CI10" i="36"/>
  <c r="CJ10" i="36"/>
  <c r="CK10" i="36"/>
  <c r="CL10" i="36"/>
  <c r="CM10" i="36"/>
  <c r="CN10" i="36"/>
  <c r="CO10" i="36"/>
  <c r="CP10" i="36"/>
  <c r="CQ10" i="36"/>
  <c r="CR10" i="36"/>
  <c r="CS10" i="36"/>
  <c r="CT10" i="36"/>
  <c r="CU10" i="36"/>
  <c r="CV10" i="36"/>
  <c r="CW10" i="36"/>
  <c r="CX10" i="36"/>
  <c r="CY10" i="36"/>
  <c r="CZ10" i="36"/>
  <c r="DA10" i="36"/>
  <c r="DB10" i="36"/>
  <c r="DC10" i="36"/>
  <c r="DE10" i="36"/>
  <c r="DF10" i="36"/>
  <c r="DG10" i="36"/>
  <c r="DH10" i="36"/>
  <c r="DI10" i="36"/>
  <c r="DJ10" i="36"/>
  <c r="DK10" i="36"/>
  <c r="DL10" i="36"/>
  <c r="DM10" i="36"/>
  <c r="DN10" i="36"/>
  <c r="DO10" i="36"/>
  <c r="DP10" i="36"/>
  <c r="DQ10" i="36"/>
  <c r="DR10" i="36"/>
  <c r="DS10" i="36"/>
  <c r="DT10" i="36"/>
  <c r="DU10" i="36"/>
  <c r="DW10" i="36"/>
  <c r="DX10" i="36"/>
  <c r="DY10" i="36"/>
  <c r="DZ10" i="36"/>
  <c r="EA10" i="36"/>
  <c r="EB10" i="36"/>
  <c r="EC10" i="36"/>
  <c r="ED10" i="36"/>
  <c r="EE10" i="36"/>
  <c r="EF10" i="36"/>
  <c r="EG10" i="36"/>
  <c r="EH10" i="36"/>
  <c r="EI10" i="36"/>
  <c r="EJ10" i="36"/>
  <c r="EK10" i="36"/>
  <c r="EL10" i="36"/>
  <c r="EM10" i="36"/>
  <c r="EO10" i="36"/>
  <c r="EP10" i="36"/>
  <c r="EQ10" i="36"/>
  <c r="ER10" i="36"/>
  <c r="D12" i="36"/>
  <c r="I12" i="36"/>
  <c r="J12" i="36"/>
  <c r="K12" i="36"/>
  <c r="M12" i="36"/>
  <c r="P12" i="36"/>
  <c r="Q12" i="36"/>
  <c r="S12" i="36"/>
  <c r="T12" i="36"/>
  <c r="BB12" i="36"/>
  <c r="BG12" i="36"/>
  <c r="BH12" i="36"/>
  <c r="BI12" i="36"/>
  <c r="BJ12" i="36"/>
  <c r="BK12" i="36"/>
  <c r="BL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CA12" i="36"/>
  <c r="CB12" i="36"/>
  <c r="CC12" i="36"/>
  <c r="CD12" i="36"/>
  <c r="CE12" i="36"/>
  <c r="CF12" i="36"/>
  <c r="CG12" i="36"/>
  <c r="CH12" i="36"/>
  <c r="CI12" i="36"/>
  <c r="CJ12" i="36"/>
  <c r="CK12" i="36"/>
  <c r="CL12" i="36"/>
  <c r="CM12" i="36"/>
  <c r="CN12" i="36"/>
  <c r="CO12" i="36"/>
  <c r="CP12" i="36"/>
  <c r="CQ12" i="36"/>
  <c r="CR12" i="36"/>
  <c r="CS12" i="36"/>
  <c r="CT12" i="36"/>
  <c r="CU12" i="36"/>
  <c r="CV12" i="36"/>
  <c r="CW12" i="36"/>
  <c r="CX12" i="36"/>
  <c r="CY12" i="36"/>
  <c r="CZ12" i="36"/>
  <c r="DA12" i="36"/>
  <c r="DB12" i="36"/>
  <c r="DC12" i="36"/>
  <c r="DE12" i="36"/>
  <c r="DF12" i="36"/>
  <c r="DG12" i="36"/>
  <c r="DH12" i="36"/>
  <c r="DI12" i="36"/>
  <c r="DJ12" i="36"/>
  <c r="DK12" i="36"/>
  <c r="DL12" i="36"/>
  <c r="DM12" i="36"/>
  <c r="DN12" i="36"/>
  <c r="DO12" i="36"/>
  <c r="DP12" i="36"/>
  <c r="DQ12" i="36"/>
  <c r="DR12" i="36"/>
  <c r="DS12" i="36"/>
  <c r="DT12" i="36"/>
  <c r="DU12" i="36"/>
  <c r="DW12" i="36"/>
  <c r="DX12" i="36"/>
  <c r="DY12" i="36"/>
  <c r="DZ12" i="36"/>
  <c r="EA12" i="36"/>
  <c r="EB12" i="36"/>
  <c r="EC12" i="36"/>
  <c r="ED12" i="36"/>
  <c r="EE12" i="36"/>
  <c r="EF12" i="36"/>
  <c r="EG12" i="36"/>
  <c r="EH12" i="36"/>
  <c r="EI12" i="36"/>
  <c r="EJ12" i="36"/>
  <c r="EK12" i="36"/>
  <c r="EL12" i="36"/>
  <c r="EM12" i="36"/>
  <c r="EO12" i="36"/>
  <c r="EP12" i="36"/>
  <c r="EQ12" i="36"/>
  <c r="ER12" i="36"/>
  <c r="D24" i="36"/>
  <c r="I24" i="36"/>
  <c r="J24" i="36"/>
  <c r="K24" i="36"/>
  <c r="M24" i="36"/>
  <c r="P24" i="36"/>
  <c r="Q24" i="36"/>
  <c r="S24" i="36"/>
  <c r="T24" i="36"/>
  <c r="BB24" i="36"/>
  <c r="BG24" i="36"/>
  <c r="BH24" i="36"/>
  <c r="BI24" i="36"/>
  <c r="BJ24" i="36"/>
  <c r="BK24" i="36"/>
  <c r="BL24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CA24" i="36"/>
  <c r="CB24" i="36"/>
  <c r="CC24" i="36"/>
  <c r="CD24" i="36"/>
  <c r="CE24" i="36"/>
  <c r="CF24" i="36"/>
  <c r="CG24" i="36"/>
  <c r="CH24" i="36"/>
  <c r="CI24" i="36"/>
  <c r="CJ24" i="36"/>
  <c r="CK24" i="36"/>
  <c r="CL24" i="36"/>
  <c r="CM24" i="36"/>
  <c r="CN24" i="36"/>
  <c r="CO24" i="36"/>
  <c r="CP24" i="36"/>
  <c r="CQ24" i="36"/>
  <c r="CR24" i="36"/>
  <c r="CS24" i="36"/>
  <c r="CT24" i="36"/>
  <c r="CU24" i="36"/>
  <c r="CV24" i="36"/>
  <c r="CW24" i="36"/>
  <c r="CX24" i="36"/>
  <c r="CY24" i="36"/>
  <c r="CZ24" i="36"/>
  <c r="DA24" i="36"/>
  <c r="DB24" i="36"/>
  <c r="DC24" i="36"/>
  <c r="DE24" i="36"/>
  <c r="DF24" i="36"/>
  <c r="DG24" i="36"/>
  <c r="DH24" i="36"/>
  <c r="DI24" i="36"/>
  <c r="DJ24" i="36"/>
  <c r="DK24" i="36"/>
  <c r="DL24" i="36"/>
  <c r="DM24" i="36"/>
  <c r="DN24" i="36"/>
  <c r="DO24" i="36"/>
  <c r="DP24" i="36"/>
  <c r="DQ24" i="36"/>
  <c r="DR24" i="36"/>
  <c r="DS24" i="36"/>
  <c r="DT24" i="36"/>
  <c r="DU24" i="36"/>
  <c r="DW24" i="36"/>
  <c r="DX24" i="36"/>
  <c r="DY24" i="36"/>
  <c r="DZ24" i="36"/>
  <c r="EA24" i="36"/>
  <c r="EB24" i="36"/>
  <c r="EC24" i="36"/>
  <c r="ED24" i="36"/>
  <c r="EE24" i="36"/>
  <c r="EF24" i="36"/>
  <c r="EG24" i="36"/>
  <c r="EH24" i="36"/>
  <c r="EI24" i="36"/>
  <c r="EJ24" i="36"/>
  <c r="EK24" i="36"/>
  <c r="EL24" i="36"/>
  <c r="EM24" i="36"/>
  <c r="EO24" i="36"/>
  <c r="EP24" i="36"/>
  <c r="EQ24" i="36"/>
  <c r="ER24" i="36"/>
  <c r="D31" i="36"/>
  <c r="I31" i="36"/>
  <c r="J31" i="36"/>
  <c r="K31" i="36"/>
  <c r="M31" i="36"/>
  <c r="P31" i="36"/>
  <c r="Q31" i="36"/>
  <c r="S31" i="36"/>
  <c r="T31" i="36"/>
  <c r="BB31" i="36"/>
  <c r="BG31" i="36"/>
  <c r="BH31" i="36"/>
  <c r="BI31" i="36"/>
  <c r="BJ31" i="36"/>
  <c r="BK31" i="36"/>
  <c r="BL31" i="36"/>
  <c r="BM31" i="36"/>
  <c r="BN31" i="36"/>
  <c r="BO31" i="36"/>
  <c r="BP31" i="36"/>
  <c r="BQ31" i="36"/>
  <c r="BR31" i="36"/>
  <c r="BS31" i="36"/>
  <c r="BU31" i="36"/>
  <c r="BV31" i="36"/>
  <c r="BW31" i="36"/>
  <c r="BX31" i="36"/>
  <c r="BY31" i="36"/>
  <c r="BZ31" i="36"/>
  <c r="CA31" i="36"/>
  <c r="CB31" i="36"/>
  <c r="CC31" i="36"/>
  <c r="CD31" i="36"/>
  <c r="CE31" i="36"/>
  <c r="CF31" i="36"/>
  <c r="CG31" i="36"/>
  <c r="CH31" i="36"/>
  <c r="CI31" i="36"/>
  <c r="CJ31" i="36"/>
  <c r="CK31" i="36"/>
  <c r="CM31" i="36"/>
  <c r="CN31" i="36"/>
  <c r="CO31" i="36"/>
  <c r="CP31" i="36"/>
  <c r="CQ31" i="36"/>
  <c r="CR31" i="36"/>
  <c r="CS31" i="36"/>
  <c r="CT31" i="36"/>
  <c r="CU31" i="36"/>
  <c r="CV31" i="36"/>
  <c r="CW31" i="36"/>
  <c r="CX31" i="36"/>
  <c r="CY31" i="36"/>
  <c r="CZ31" i="36"/>
  <c r="DA31" i="36"/>
  <c r="DB31" i="36"/>
  <c r="DC31" i="36"/>
  <c r="DE31" i="36"/>
  <c r="DF31" i="36"/>
  <c r="DG31" i="36"/>
  <c r="DH31" i="36"/>
  <c r="DI31" i="36"/>
  <c r="DJ31" i="36"/>
  <c r="DK31" i="36"/>
  <c r="DL31" i="36"/>
  <c r="DM31" i="36"/>
  <c r="DN31" i="36"/>
  <c r="DO31" i="36"/>
  <c r="DP31" i="36"/>
  <c r="DQ31" i="36"/>
  <c r="DR31" i="36"/>
  <c r="DS31" i="36"/>
  <c r="DT31" i="36"/>
  <c r="DU31" i="36"/>
  <c r="DW31" i="36"/>
  <c r="DX31" i="36"/>
  <c r="DY31" i="36"/>
  <c r="DZ31" i="36"/>
  <c r="EA31" i="36"/>
  <c r="EB31" i="36"/>
  <c r="EC31" i="36"/>
  <c r="ED31" i="36"/>
  <c r="EE31" i="36"/>
  <c r="EF31" i="36"/>
  <c r="EG31" i="36"/>
  <c r="EH31" i="36"/>
  <c r="EI31" i="36"/>
  <c r="EJ31" i="36"/>
  <c r="EK31" i="36"/>
  <c r="EL31" i="36"/>
  <c r="EM31" i="36"/>
  <c r="EO31" i="36"/>
  <c r="EP31" i="36"/>
  <c r="EQ31" i="36"/>
  <c r="ER31" i="36"/>
  <c r="D38" i="36"/>
  <c r="I38" i="36"/>
  <c r="J38" i="36"/>
  <c r="K38" i="36"/>
  <c r="M38" i="36"/>
  <c r="P38" i="36"/>
  <c r="Q38" i="36"/>
  <c r="S38" i="36"/>
  <c r="T38" i="36"/>
  <c r="BB38" i="36"/>
  <c r="BG38" i="36"/>
  <c r="BH38" i="36"/>
  <c r="BI38" i="36"/>
  <c r="BJ38" i="36"/>
  <c r="BK38" i="36"/>
  <c r="BL38" i="36"/>
  <c r="BM38" i="36"/>
  <c r="BN38" i="36"/>
  <c r="BO38" i="36"/>
  <c r="BP38" i="36"/>
  <c r="BQ38" i="36"/>
  <c r="BR38" i="36"/>
  <c r="BS38" i="36"/>
  <c r="BU38" i="36"/>
  <c r="BV38" i="36"/>
  <c r="BW38" i="36"/>
  <c r="BX38" i="36"/>
  <c r="BY38" i="36"/>
  <c r="BZ38" i="36"/>
  <c r="CA38" i="36"/>
  <c r="CB38" i="36"/>
  <c r="CC38" i="36"/>
  <c r="CD38" i="36"/>
  <c r="CE38" i="36"/>
  <c r="CF38" i="36"/>
  <c r="CG38" i="36"/>
  <c r="CH38" i="36"/>
  <c r="CI38" i="36"/>
  <c r="CJ38" i="36"/>
  <c r="CK38" i="36"/>
  <c r="CM38" i="36"/>
  <c r="CN38" i="36"/>
  <c r="CO38" i="36"/>
  <c r="CP38" i="36"/>
  <c r="CQ38" i="36"/>
  <c r="CR38" i="36"/>
  <c r="CS38" i="36"/>
  <c r="CT38" i="36"/>
  <c r="CU38" i="36"/>
  <c r="CV38" i="36"/>
  <c r="CW38" i="36"/>
  <c r="CX38" i="36"/>
  <c r="CY38" i="36"/>
  <c r="CZ38" i="36"/>
  <c r="DA38" i="36"/>
  <c r="DB38" i="36"/>
  <c r="DC38" i="36"/>
  <c r="DE38" i="36"/>
  <c r="DF38" i="36"/>
  <c r="DG38" i="36"/>
  <c r="DH38" i="36"/>
  <c r="DI38" i="36"/>
  <c r="DJ38" i="36"/>
  <c r="DK38" i="36"/>
  <c r="DL38" i="36"/>
  <c r="DM38" i="36"/>
  <c r="DN38" i="36"/>
  <c r="DO38" i="36"/>
  <c r="DP38" i="36"/>
  <c r="DQ38" i="36"/>
  <c r="DR38" i="36"/>
  <c r="DS38" i="36"/>
  <c r="DT38" i="36"/>
  <c r="DU38" i="36"/>
  <c r="DW38" i="36"/>
  <c r="DX38" i="36"/>
  <c r="DY38" i="36"/>
  <c r="DZ38" i="36"/>
  <c r="EA38" i="36"/>
  <c r="EB38" i="36"/>
  <c r="EC38" i="36"/>
  <c r="ED38" i="36"/>
  <c r="EE38" i="36"/>
  <c r="EF38" i="36"/>
  <c r="EG38" i="36"/>
  <c r="EH38" i="36"/>
  <c r="EI38" i="36"/>
  <c r="EJ38" i="36"/>
  <c r="EK38" i="36"/>
  <c r="EL38" i="36"/>
  <c r="EM38" i="36"/>
  <c r="EO38" i="36"/>
  <c r="EP38" i="36"/>
  <c r="EQ38" i="36"/>
  <c r="ER38" i="36"/>
  <c r="D75" i="36"/>
  <c r="I75" i="36"/>
  <c r="J75" i="36"/>
  <c r="K75" i="36"/>
  <c r="M75" i="36"/>
  <c r="P75" i="36"/>
  <c r="Q75" i="36"/>
  <c r="S75" i="36"/>
  <c r="T75" i="36"/>
  <c r="BB75" i="36"/>
  <c r="BG75" i="36"/>
  <c r="BH75" i="36"/>
  <c r="BI75" i="36"/>
  <c r="BJ75" i="36"/>
  <c r="BK75" i="36"/>
  <c r="BL75" i="36"/>
  <c r="BM75" i="36"/>
  <c r="BN75" i="36"/>
  <c r="BO75" i="36"/>
  <c r="BP75" i="36"/>
  <c r="BQ75" i="36"/>
  <c r="BR75" i="36"/>
  <c r="BS75" i="36"/>
  <c r="BU75" i="36"/>
  <c r="BV75" i="36"/>
  <c r="BW75" i="36"/>
  <c r="BX75" i="36"/>
  <c r="BY75" i="36"/>
  <c r="BZ75" i="36"/>
  <c r="CA75" i="36"/>
  <c r="CB75" i="36"/>
  <c r="CC75" i="36"/>
  <c r="CD75" i="36"/>
  <c r="CE75" i="36"/>
  <c r="CF75" i="36"/>
  <c r="CG75" i="36"/>
  <c r="CH75" i="36"/>
  <c r="CI75" i="36"/>
  <c r="CJ75" i="36"/>
  <c r="CK75" i="36"/>
  <c r="CM75" i="36"/>
  <c r="CN75" i="36"/>
  <c r="CO75" i="36"/>
  <c r="CP75" i="36"/>
  <c r="CQ75" i="36"/>
  <c r="CR75" i="36"/>
  <c r="CS75" i="36"/>
  <c r="CT75" i="36"/>
  <c r="CU75" i="36"/>
  <c r="CV75" i="36"/>
  <c r="CW75" i="36"/>
  <c r="CX75" i="36"/>
  <c r="CY75" i="36"/>
  <c r="CZ75" i="36"/>
  <c r="DA75" i="36"/>
  <c r="DB75" i="36"/>
  <c r="DC75" i="36"/>
  <c r="DE75" i="36"/>
  <c r="DF75" i="36"/>
  <c r="DG75" i="36"/>
  <c r="DH75" i="36"/>
  <c r="DI75" i="36"/>
  <c r="DJ75" i="36"/>
  <c r="DK75" i="36"/>
  <c r="DL75" i="36"/>
  <c r="DM75" i="36"/>
  <c r="DN75" i="36"/>
  <c r="DO75" i="36"/>
  <c r="DP75" i="36"/>
  <c r="DQ75" i="36"/>
  <c r="DR75" i="36"/>
  <c r="DS75" i="36"/>
  <c r="DT75" i="36"/>
  <c r="DU75" i="36"/>
  <c r="DW75" i="36"/>
  <c r="DX75" i="36"/>
  <c r="DY75" i="36"/>
  <c r="DZ75" i="36"/>
  <c r="EA75" i="36"/>
  <c r="EB75" i="36"/>
  <c r="EC75" i="36"/>
  <c r="ED75" i="36"/>
  <c r="EE75" i="36"/>
  <c r="EF75" i="36"/>
  <c r="EG75" i="36"/>
  <c r="EH75" i="36"/>
  <c r="EI75" i="36"/>
  <c r="EJ75" i="36"/>
  <c r="EK75" i="36"/>
  <c r="EL75" i="36"/>
  <c r="EM75" i="36"/>
  <c r="EO75" i="36"/>
  <c r="EP75" i="36"/>
  <c r="EQ75" i="36"/>
  <c r="ER75" i="36"/>
  <c r="D79" i="36"/>
  <c r="I79" i="36"/>
  <c r="J79" i="36"/>
  <c r="K79" i="36"/>
  <c r="M79" i="36"/>
  <c r="P79" i="36"/>
  <c r="Q79" i="36"/>
  <c r="S79" i="36"/>
  <c r="T79" i="36"/>
  <c r="BB79" i="36"/>
  <c r="BG79" i="36"/>
  <c r="BH79" i="36"/>
  <c r="BI79" i="36"/>
  <c r="BJ79" i="36"/>
  <c r="BK79" i="36"/>
  <c r="BL79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CA79" i="36"/>
  <c r="CB79" i="36"/>
  <c r="CC79" i="36"/>
  <c r="CD79" i="36"/>
  <c r="CE79" i="36"/>
  <c r="CF79" i="36"/>
  <c r="CG79" i="36"/>
  <c r="CH79" i="36"/>
  <c r="CI79" i="36"/>
  <c r="CJ79" i="36"/>
  <c r="CK79" i="36"/>
  <c r="CM79" i="36"/>
  <c r="CN79" i="36"/>
  <c r="CO79" i="36"/>
  <c r="CP79" i="36"/>
  <c r="CQ79" i="36"/>
  <c r="CR79" i="36"/>
  <c r="CS79" i="36"/>
  <c r="CT79" i="36"/>
  <c r="CU79" i="36"/>
  <c r="CV79" i="36"/>
  <c r="CW79" i="36"/>
  <c r="CX79" i="36"/>
  <c r="CY79" i="36"/>
  <c r="CZ79" i="36"/>
  <c r="DA79" i="36"/>
  <c r="DB79" i="36"/>
  <c r="DC79" i="36"/>
  <c r="DE79" i="36"/>
  <c r="DF79" i="36"/>
  <c r="DG79" i="36"/>
  <c r="DH79" i="36"/>
  <c r="DI79" i="36"/>
  <c r="DJ79" i="36"/>
  <c r="DK79" i="36"/>
  <c r="DL79" i="36"/>
  <c r="DM79" i="36"/>
  <c r="DN79" i="36"/>
  <c r="DO79" i="36"/>
  <c r="DP79" i="36"/>
  <c r="DQ79" i="36"/>
  <c r="DR79" i="36"/>
  <c r="DS79" i="36"/>
  <c r="DT79" i="36"/>
  <c r="DU79" i="36"/>
  <c r="DW79" i="36"/>
  <c r="DX79" i="36"/>
  <c r="DY79" i="36"/>
  <c r="DZ79" i="36"/>
  <c r="EA79" i="36"/>
  <c r="EB79" i="36"/>
  <c r="EC79" i="36"/>
  <c r="ED79" i="36"/>
  <c r="EE79" i="36"/>
  <c r="EF79" i="36"/>
  <c r="EG79" i="36"/>
  <c r="EH79" i="36"/>
  <c r="EI79" i="36"/>
  <c r="EJ79" i="36"/>
  <c r="EK79" i="36"/>
  <c r="EL79" i="36"/>
  <c r="EM79" i="36"/>
  <c r="EO79" i="36"/>
  <c r="EP79" i="36"/>
  <c r="EQ79" i="36"/>
  <c r="ER79" i="36"/>
  <c r="D97" i="36"/>
  <c r="I97" i="36"/>
  <c r="J97" i="36"/>
  <c r="K97" i="36"/>
  <c r="M97" i="36"/>
  <c r="P97" i="36"/>
  <c r="Q97" i="36"/>
  <c r="S97" i="36"/>
  <c r="T97" i="36"/>
  <c r="BB97" i="36"/>
  <c r="BG97" i="36"/>
  <c r="BH97" i="36"/>
  <c r="BI97" i="36"/>
  <c r="BJ97" i="36"/>
  <c r="BK97" i="36"/>
  <c r="BL97" i="36"/>
  <c r="BM97" i="36"/>
  <c r="BN97" i="36"/>
  <c r="BO97" i="36"/>
  <c r="BP97" i="36"/>
  <c r="BQ97" i="36"/>
  <c r="BR97" i="36"/>
  <c r="BS97" i="36"/>
  <c r="BU97" i="36"/>
  <c r="BV97" i="36"/>
  <c r="BW97" i="36"/>
  <c r="BX97" i="36"/>
  <c r="BY97" i="36"/>
  <c r="BZ97" i="36"/>
  <c r="CA97" i="36"/>
  <c r="CB97" i="36"/>
  <c r="CC97" i="36"/>
  <c r="CD97" i="36"/>
  <c r="CE97" i="36"/>
  <c r="CF97" i="36"/>
  <c r="CG97" i="36"/>
  <c r="CH97" i="36"/>
  <c r="CI97" i="36"/>
  <c r="CJ97" i="36"/>
  <c r="CK97" i="36"/>
  <c r="CM97" i="36"/>
  <c r="CN97" i="36"/>
  <c r="CO97" i="36"/>
  <c r="CP97" i="36"/>
  <c r="CQ97" i="36"/>
  <c r="CR97" i="36"/>
  <c r="CS97" i="36"/>
  <c r="CT97" i="36"/>
  <c r="CU97" i="36"/>
  <c r="CV97" i="36"/>
  <c r="CW97" i="36"/>
  <c r="CX97" i="36"/>
  <c r="CY97" i="36"/>
  <c r="CZ97" i="36"/>
  <c r="DA97" i="36"/>
  <c r="DB97" i="36"/>
  <c r="DC97" i="36"/>
  <c r="DE97" i="36"/>
  <c r="DF97" i="36"/>
  <c r="DG97" i="36"/>
  <c r="DH97" i="36"/>
  <c r="DI97" i="36"/>
  <c r="DJ97" i="36"/>
  <c r="DK97" i="36"/>
  <c r="DL97" i="36"/>
  <c r="DM97" i="36"/>
  <c r="DN97" i="36"/>
  <c r="DO97" i="36"/>
  <c r="DP97" i="36"/>
  <c r="DQ97" i="36"/>
  <c r="DR97" i="36"/>
  <c r="DS97" i="36"/>
  <c r="DT97" i="36"/>
  <c r="DU97" i="36"/>
  <c r="DW97" i="36"/>
  <c r="DX97" i="36"/>
  <c r="DY97" i="36"/>
  <c r="DZ97" i="36"/>
  <c r="EA97" i="36"/>
  <c r="EB97" i="36"/>
  <c r="EC97" i="36"/>
  <c r="ED97" i="36"/>
  <c r="EE97" i="36"/>
  <c r="EF97" i="36"/>
  <c r="EG97" i="36"/>
  <c r="EH97" i="36"/>
  <c r="EI97" i="36"/>
  <c r="EJ97" i="36"/>
  <c r="EK97" i="36"/>
  <c r="EL97" i="36"/>
  <c r="EM97" i="36"/>
  <c r="EO97" i="36"/>
  <c r="EP97" i="36"/>
  <c r="EQ97" i="36"/>
  <c r="ER97" i="36"/>
  <c r="D108" i="36"/>
  <c r="I108" i="36"/>
  <c r="J108" i="36"/>
  <c r="K108" i="36"/>
  <c r="M108" i="36"/>
  <c r="P108" i="36"/>
  <c r="Q108" i="36"/>
  <c r="S108" i="36"/>
  <c r="T108" i="36"/>
  <c r="BB108" i="36"/>
  <c r="BG108" i="36"/>
  <c r="BH108" i="36"/>
  <c r="BI108" i="36"/>
  <c r="BJ108" i="36"/>
  <c r="BK108" i="36"/>
  <c r="BL108" i="36"/>
  <c r="BM108" i="36"/>
  <c r="BN108" i="36"/>
  <c r="BO108" i="36"/>
  <c r="BP108" i="36"/>
  <c r="BQ108" i="36"/>
  <c r="BR108" i="36"/>
  <c r="BS108" i="36"/>
  <c r="BU108" i="36"/>
  <c r="BV108" i="36"/>
  <c r="BW108" i="36"/>
  <c r="BX108" i="36"/>
  <c r="BY108" i="36"/>
  <c r="BZ108" i="36"/>
  <c r="CA108" i="36"/>
  <c r="CB108" i="36"/>
  <c r="CC108" i="36"/>
  <c r="CD108" i="36"/>
  <c r="CE108" i="36"/>
  <c r="CF108" i="36"/>
  <c r="CG108" i="36"/>
  <c r="CH108" i="36"/>
  <c r="CI108" i="36"/>
  <c r="CJ108" i="36"/>
  <c r="CK108" i="36"/>
  <c r="CM108" i="36"/>
  <c r="CN108" i="36"/>
  <c r="CO108" i="36"/>
  <c r="CP108" i="36"/>
  <c r="CQ108" i="36"/>
  <c r="CR108" i="36"/>
  <c r="CS108" i="36"/>
  <c r="CT108" i="36"/>
  <c r="CU108" i="36"/>
  <c r="CV108" i="36"/>
  <c r="CW108" i="36"/>
  <c r="CX108" i="36"/>
  <c r="CY108" i="36"/>
  <c r="CZ108" i="36"/>
  <c r="DA108" i="36"/>
  <c r="DB108" i="36"/>
  <c r="DC108" i="36"/>
  <c r="DE108" i="36"/>
  <c r="DF108" i="36"/>
  <c r="DG108" i="36"/>
  <c r="DH108" i="36"/>
  <c r="DI108" i="36"/>
  <c r="DJ108" i="36"/>
  <c r="DK108" i="36"/>
  <c r="DL108" i="36"/>
  <c r="DM108" i="36"/>
  <c r="DN108" i="36"/>
  <c r="DO108" i="36"/>
  <c r="DP108" i="36"/>
  <c r="DQ108" i="36"/>
  <c r="DR108" i="36"/>
  <c r="DS108" i="36"/>
  <c r="DT108" i="36"/>
  <c r="DU108" i="36"/>
  <c r="DW108" i="36"/>
  <c r="DX108" i="36"/>
  <c r="DY108" i="36"/>
  <c r="DZ108" i="36"/>
  <c r="EA108" i="36"/>
  <c r="EB108" i="36"/>
  <c r="EC108" i="36"/>
  <c r="ED108" i="36"/>
  <c r="EE108" i="36"/>
  <c r="EF108" i="36"/>
  <c r="EG108" i="36"/>
  <c r="EH108" i="36"/>
  <c r="EI108" i="36"/>
  <c r="EJ108" i="36"/>
  <c r="EK108" i="36"/>
  <c r="EL108" i="36"/>
  <c r="EM108" i="36"/>
  <c r="EO108" i="36"/>
  <c r="EP108" i="36"/>
  <c r="EQ108" i="36"/>
  <c r="ER108" i="36"/>
  <c r="I3" i="36"/>
  <c r="J3" i="36"/>
  <c r="K3" i="36"/>
  <c r="M3" i="36"/>
  <c r="P3" i="36"/>
  <c r="Q3" i="36"/>
  <c r="S3" i="36"/>
  <c r="T3" i="36"/>
  <c r="BB3" i="36"/>
  <c r="BG3" i="36"/>
  <c r="BH3" i="36"/>
  <c r="BI3" i="36"/>
  <c r="BJ3" i="36"/>
  <c r="BK3" i="36"/>
  <c r="BL3" i="36"/>
  <c r="BM3" i="36"/>
  <c r="BN3" i="36"/>
  <c r="BO3" i="36"/>
  <c r="BP3" i="36"/>
  <c r="BQ3" i="36"/>
  <c r="BR3" i="36"/>
  <c r="BS3" i="36"/>
  <c r="BU3" i="36"/>
  <c r="BV3" i="36"/>
  <c r="BW3" i="36"/>
  <c r="BX3" i="36"/>
  <c r="BY3" i="36"/>
  <c r="BZ3" i="36"/>
  <c r="CA3" i="36"/>
  <c r="CB3" i="36"/>
  <c r="CC3" i="36"/>
  <c r="CD3" i="36"/>
  <c r="CE3" i="36"/>
  <c r="CF3" i="36"/>
  <c r="CG3" i="36"/>
  <c r="CH3" i="36"/>
  <c r="CI3" i="36"/>
  <c r="CJ3" i="36"/>
  <c r="CK3" i="36"/>
  <c r="CM3" i="36"/>
  <c r="CN3" i="36"/>
  <c r="CO3" i="36"/>
  <c r="CP3" i="36"/>
  <c r="CQ3" i="36"/>
  <c r="CR3" i="36"/>
  <c r="CS3" i="36"/>
  <c r="CT3" i="36"/>
  <c r="CU3" i="36"/>
  <c r="CV3" i="36"/>
  <c r="CW3" i="36"/>
  <c r="CX3" i="36"/>
  <c r="CY3" i="36"/>
  <c r="CZ3" i="36"/>
  <c r="DA3" i="36"/>
  <c r="DB3" i="36"/>
  <c r="DC3" i="36"/>
  <c r="DE3" i="36"/>
  <c r="DF3" i="36"/>
  <c r="DG3" i="36"/>
  <c r="DH3" i="36"/>
  <c r="DI3" i="36"/>
  <c r="DJ3" i="36"/>
  <c r="DK3" i="36"/>
  <c r="DL3" i="36"/>
  <c r="DM3" i="36"/>
  <c r="DN3" i="36"/>
  <c r="DO3" i="36"/>
  <c r="DP3" i="36"/>
  <c r="DQ3" i="36"/>
  <c r="DR3" i="36"/>
  <c r="DS3" i="36"/>
  <c r="DT3" i="36"/>
  <c r="DU3" i="36"/>
  <c r="DW3" i="36"/>
  <c r="DX3" i="36"/>
  <c r="DY3" i="36"/>
  <c r="DZ3" i="36"/>
  <c r="EA3" i="36"/>
  <c r="EB3" i="36"/>
  <c r="EC3" i="36"/>
  <c r="ED3" i="36"/>
  <c r="EE3" i="36"/>
  <c r="EF3" i="36"/>
  <c r="EG3" i="36"/>
  <c r="EH3" i="36"/>
  <c r="EI3" i="36"/>
  <c r="EJ3" i="36"/>
  <c r="EK3" i="36"/>
  <c r="EL3" i="36"/>
  <c r="EM3" i="36"/>
  <c r="EO3" i="36"/>
  <c r="EP3" i="36"/>
  <c r="EQ3" i="36"/>
  <c r="ER3" i="36"/>
  <c r="D3" i="36"/>
  <c r="D22" i="36"/>
  <c r="I22" i="36"/>
  <c r="J22" i="36"/>
  <c r="K22" i="36"/>
  <c r="M22" i="36"/>
  <c r="P22" i="36"/>
  <c r="Q22" i="36"/>
  <c r="S22" i="36"/>
  <c r="T22" i="36"/>
  <c r="BB22" i="36"/>
  <c r="BG22" i="36"/>
  <c r="BH22" i="36"/>
  <c r="BI22" i="36"/>
  <c r="BJ22" i="36"/>
  <c r="BK22" i="36"/>
  <c r="BL22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CA22" i="36"/>
  <c r="CB22" i="36"/>
  <c r="CC22" i="36"/>
  <c r="CD22" i="36"/>
  <c r="CE22" i="36"/>
  <c r="CF22" i="36"/>
  <c r="CG22" i="36"/>
  <c r="CH22" i="36"/>
  <c r="CI22" i="36"/>
  <c r="CJ22" i="36"/>
  <c r="CK22" i="36"/>
  <c r="CL22" i="36"/>
  <c r="CM22" i="36"/>
  <c r="CN22" i="36"/>
  <c r="CO22" i="36"/>
  <c r="CP22" i="36"/>
  <c r="CQ22" i="36"/>
  <c r="CR22" i="36"/>
  <c r="CS22" i="36"/>
  <c r="CT22" i="36"/>
  <c r="CU22" i="36"/>
  <c r="CV22" i="36"/>
  <c r="CW22" i="36"/>
  <c r="CX22" i="36"/>
  <c r="CY22" i="36"/>
  <c r="CZ22" i="36"/>
  <c r="DA22" i="36"/>
  <c r="DB22" i="36"/>
  <c r="DC22" i="36"/>
  <c r="DD22" i="36"/>
  <c r="DE22" i="36"/>
  <c r="DF22" i="36"/>
  <c r="DG22" i="36"/>
  <c r="DH22" i="36"/>
  <c r="DI22" i="36"/>
  <c r="DJ22" i="36"/>
  <c r="DK22" i="36"/>
  <c r="DL22" i="36"/>
  <c r="DM22" i="36"/>
  <c r="DN22" i="36"/>
  <c r="DO22" i="36"/>
  <c r="DP22" i="36"/>
  <c r="DQ22" i="36"/>
  <c r="DR22" i="36"/>
  <c r="DS22" i="36"/>
  <c r="DT22" i="36"/>
  <c r="DU22" i="36"/>
  <c r="DV22" i="36"/>
  <c r="DW22" i="36"/>
  <c r="DX22" i="36"/>
  <c r="DY22" i="36"/>
  <c r="DZ22" i="36"/>
  <c r="EA22" i="36"/>
  <c r="EB22" i="36"/>
  <c r="EC22" i="36"/>
  <c r="ED22" i="36"/>
  <c r="EE22" i="36"/>
  <c r="EF22" i="36"/>
  <c r="EG22" i="36"/>
  <c r="EH22" i="36"/>
  <c r="EI22" i="36"/>
  <c r="EJ22" i="36"/>
  <c r="EK22" i="36"/>
  <c r="EL22" i="36"/>
  <c r="EM22" i="36"/>
  <c r="EN22" i="36"/>
  <c r="EO22" i="36"/>
  <c r="EP22" i="36"/>
  <c r="EQ22" i="36"/>
  <c r="ER22" i="36"/>
  <c r="D44" i="36"/>
  <c r="I44" i="36"/>
  <c r="J44" i="36"/>
  <c r="K44" i="36"/>
  <c r="M44" i="36"/>
  <c r="P44" i="36"/>
  <c r="Q44" i="36"/>
  <c r="S44" i="36"/>
  <c r="T44" i="36"/>
  <c r="BB44" i="36"/>
  <c r="BG44" i="36"/>
  <c r="BH44" i="36"/>
  <c r="BI44" i="36"/>
  <c r="BJ44" i="36"/>
  <c r="BK44" i="36"/>
  <c r="BL4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CA44" i="36"/>
  <c r="CB44" i="36"/>
  <c r="CC44" i="36"/>
  <c r="CD44" i="36"/>
  <c r="CE44" i="36"/>
  <c r="CF44" i="36"/>
  <c r="CG44" i="36"/>
  <c r="CH44" i="36"/>
  <c r="CI44" i="36"/>
  <c r="CJ44" i="36"/>
  <c r="CK44" i="36"/>
  <c r="CL44" i="36"/>
  <c r="CM44" i="36"/>
  <c r="CN44" i="36"/>
  <c r="CO44" i="36"/>
  <c r="CP44" i="36"/>
  <c r="CQ44" i="36"/>
  <c r="CR44" i="36"/>
  <c r="CS44" i="36"/>
  <c r="CT44" i="36"/>
  <c r="CU44" i="36"/>
  <c r="CV44" i="36"/>
  <c r="CW44" i="36"/>
  <c r="CX44" i="36"/>
  <c r="CY44" i="36"/>
  <c r="CZ44" i="36"/>
  <c r="DA44" i="36"/>
  <c r="DB44" i="36"/>
  <c r="DC44" i="36"/>
  <c r="DD44" i="36"/>
  <c r="DE44" i="36"/>
  <c r="DF44" i="36"/>
  <c r="DG44" i="36"/>
  <c r="DH44" i="36"/>
  <c r="DI44" i="36"/>
  <c r="DJ44" i="36"/>
  <c r="DK44" i="36"/>
  <c r="DL44" i="36"/>
  <c r="DM44" i="36"/>
  <c r="DN44" i="36"/>
  <c r="DO44" i="36"/>
  <c r="DP44" i="36"/>
  <c r="DQ44" i="36"/>
  <c r="DR44" i="36"/>
  <c r="DS44" i="36"/>
  <c r="DT44" i="36"/>
  <c r="DU44" i="36"/>
  <c r="DV44" i="36"/>
  <c r="DW44" i="36"/>
  <c r="DX44" i="36"/>
  <c r="DY44" i="36"/>
  <c r="DZ44" i="36"/>
  <c r="EA44" i="36"/>
  <c r="EB44" i="36"/>
  <c r="EC44" i="36"/>
  <c r="ED44" i="36"/>
  <c r="EE44" i="36"/>
  <c r="EF44" i="36"/>
  <c r="EG44" i="36"/>
  <c r="EH44" i="36"/>
  <c r="EI44" i="36"/>
  <c r="EJ44" i="36"/>
  <c r="EK44" i="36"/>
  <c r="EL44" i="36"/>
  <c r="EM44" i="36"/>
  <c r="EN44" i="36"/>
  <c r="EO44" i="36"/>
  <c r="EP44" i="36"/>
  <c r="EQ44" i="36"/>
  <c r="ER44" i="36"/>
  <c r="D54" i="36"/>
  <c r="I54" i="36"/>
  <c r="J54" i="36"/>
  <c r="K54" i="36"/>
  <c r="M54" i="36"/>
  <c r="P54" i="36"/>
  <c r="Q54" i="36"/>
  <c r="S54" i="36"/>
  <c r="T54" i="36"/>
  <c r="BB54" i="36"/>
  <c r="BG54" i="36"/>
  <c r="BH54" i="36"/>
  <c r="BI54" i="36"/>
  <c r="BJ54" i="36"/>
  <c r="BK54" i="36"/>
  <c r="BL54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CA54" i="36"/>
  <c r="CB54" i="36"/>
  <c r="CC54" i="36"/>
  <c r="CD54" i="36"/>
  <c r="CE54" i="36"/>
  <c r="CF54" i="36"/>
  <c r="CG54" i="36"/>
  <c r="CH54" i="36"/>
  <c r="CI54" i="36"/>
  <c r="CJ54" i="36"/>
  <c r="CK54" i="36"/>
  <c r="CL54" i="36"/>
  <c r="CM54" i="36"/>
  <c r="CN54" i="36"/>
  <c r="CO54" i="36"/>
  <c r="CP54" i="36"/>
  <c r="CQ54" i="36"/>
  <c r="CR54" i="36"/>
  <c r="CS54" i="36"/>
  <c r="CT54" i="36"/>
  <c r="CU54" i="36"/>
  <c r="CV54" i="36"/>
  <c r="CW54" i="36"/>
  <c r="CX54" i="36"/>
  <c r="CY54" i="36"/>
  <c r="CZ54" i="36"/>
  <c r="DA54" i="36"/>
  <c r="DB54" i="36"/>
  <c r="DC54" i="36"/>
  <c r="DD54" i="36"/>
  <c r="DE54" i="36"/>
  <c r="DF54" i="36"/>
  <c r="DG54" i="36"/>
  <c r="DH54" i="36"/>
  <c r="DI54" i="36"/>
  <c r="DJ54" i="36"/>
  <c r="DK54" i="36"/>
  <c r="DL54" i="36"/>
  <c r="DM54" i="36"/>
  <c r="DN54" i="36"/>
  <c r="DO54" i="36"/>
  <c r="DP54" i="36"/>
  <c r="DQ54" i="36"/>
  <c r="DR54" i="36"/>
  <c r="DS54" i="36"/>
  <c r="DT54" i="36"/>
  <c r="DU54" i="36"/>
  <c r="DV54" i="36"/>
  <c r="DW54" i="36"/>
  <c r="DX54" i="36"/>
  <c r="DY54" i="36"/>
  <c r="DZ54" i="36"/>
  <c r="EA54" i="36"/>
  <c r="EB54" i="36"/>
  <c r="EC54" i="36"/>
  <c r="ED54" i="36"/>
  <c r="EE54" i="36"/>
  <c r="EF54" i="36"/>
  <c r="EG54" i="36"/>
  <c r="EH54" i="36"/>
  <c r="EI54" i="36"/>
  <c r="EJ54" i="36"/>
  <c r="EK54" i="36"/>
  <c r="EL54" i="36"/>
  <c r="EM54" i="36"/>
  <c r="EN54" i="36"/>
  <c r="EO54" i="36"/>
  <c r="EP54" i="36"/>
  <c r="EQ54" i="36"/>
  <c r="ER54" i="36"/>
  <c r="D65" i="36"/>
  <c r="I65" i="36"/>
  <c r="J65" i="36"/>
  <c r="K65" i="36"/>
  <c r="M65" i="36"/>
  <c r="P65" i="36"/>
  <c r="Q65" i="36"/>
  <c r="S65" i="36"/>
  <c r="T65" i="36"/>
  <c r="BB65" i="36"/>
  <c r="BG65" i="36"/>
  <c r="BH65" i="36"/>
  <c r="BI65" i="36"/>
  <c r="BJ65" i="36"/>
  <c r="BK65" i="36"/>
  <c r="BL65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CA65" i="36"/>
  <c r="CB65" i="36"/>
  <c r="CC65" i="36"/>
  <c r="CD65" i="36"/>
  <c r="CE65" i="36"/>
  <c r="CF65" i="36"/>
  <c r="CG65" i="36"/>
  <c r="CH65" i="36"/>
  <c r="CI65" i="36"/>
  <c r="CJ65" i="36"/>
  <c r="CK65" i="36"/>
  <c r="CL65" i="36"/>
  <c r="CM65" i="36"/>
  <c r="CN65" i="36"/>
  <c r="CO65" i="36"/>
  <c r="CP65" i="36"/>
  <c r="CQ65" i="36"/>
  <c r="CR65" i="36"/>
  <c r="CS65" i="36"/>
  <c r="CT65" i="36"/>
  <c r="CU65" i="36"/>
  <c r="CV65" i="36"/>
  <c r="CW65" i="36"/>
  <c r="CX65" i="36"/>
  <c r="CY65" i="36"/>
  <c r="CZ65" i="36"/>
  <c r="DA65" i="36"/>
  <c r="DB65" i="36"/>
  <c r="DC65" i="36"/>
  <c r="DD65" i="36"/>
  <c r="DE65" i="36"/>
  <c r="DF65" i="36"/>
  <c r="DG65" i="36"/>
  <c r="DH65" i="36"/>
  <c r="DI65" i="36"/>
  <c r="DJ65" i="36"/>
  <c r="DK65" i="36"/>
  <c r="DL65" i="36"/>
  <c r="DM65" i="36"/>
  <c r="DN65" i="36"/>
  <c r="DO65" i="36"/>
  <c r="DP65" i="36"/>
  <c r="DQ65" i="36"/>
  <c r="DR65" i="36"/>
  <c r="DS65" i="36"/>
  <c r="DT65" i="36"/>
  <c r="DU65" i="36"/>
  <c r="DV65" i="36"/>
  <c r="DW65" i="36"/>
  <c r="DX65" i="36"/>
  <c r="DY65" i="36"/>
  <c r="DZ65" i="36"/>
  <c r="EA65" i="36"/>
  <c r="EB65" i="36"/>
  <c r="EC65" i="36"/>
  <c r="ED65" i="36"/>
  <c r="EE65" i="36"/>
  <c r="EF65" i="36"/>
  <c r="EG65" i="36"/>
  <c r="EH65" i="36"/>
  <c r="EI65" i="36"/>
  <c r="EJ65" i="36"/>
  <c r="EK65" i="36"/>
  <c r="EL65" i="36"/>
  <c r="EM65" i="36"/>
  <c r="EN65" i="36"/>
  <c r="EO65" i="36"/>
  <c r="EP65" i="36"/>
  <c r="EQ65" i="36"/>
  <c r="ER65" i="36"/>
  <c r="D74" i="36"/>
  <c r="I74" i="36"/>
  <c r="J74" i="36"/>
  <c r="K74" i="36"/>
  <c r="M74" i="36"/>
  <c r="P74" i="36"/>
  <c r="Q74" i="36"/>
  <c r="S74" i="36"/>
  <c r="T74" i="36"/>
  <c r="BB74" i="36"/>
  <c r="BG74" i="36"/>
  <c r="BH74" i="36"/>
  <c r="BI74" i="36"/>
  <c r="BJ74" i="36"/>
  <c r="BK74" i="36"/>
  <c r="BL74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CA74" i="36"/>
  <c r="CB74" i="36"/>
  <c r="CC74" i="36"/>
  <c r="CD74" i="36"/>
  <c r="CE74" i="36"/>
  <c r="CF74" i="36"/>
  <c r="CG74" i="36"/>
  <c r="CH74" i="36"/>
  <c r="CI74" i="36"/>
  <c r="CJ74" i="36"/>
  <c r="CK74" i="36"/>
  <c r="CL74" i="36"/>
  <c r="CM74" i="36"/>
  <c r="CN74" i="36"/>
  <c r="CO74" i="36"/>
  <c r="CP74" i="36"/>
  <c r="CQ74" i="36"/>
  <c r="CR74" i="36"/>
  <c r="CS74" i="36"/>
  <c r="CT74" i="36"/>
  <c r="CU74" i="36"/>
  <c r="CV74" i="36"/>
  <c r="CW74" i="36"/>
  <c r="CX74" i="36"/>
  <c r="CY74" i="36"/>
  <c r="CZ74" i="36"/>
  <c r="DA74" i="36"/>
  <c r="DB74" i="36"/>
  <c r="DC74" i="36"/>
  <c r="DD74" i="36"/>
  <c r="DE74" i="36"/>
  <c r="DF74" i="36"/>
  <c r="DG74" i="36"/>
  <c r="DH74" i="36"/>
  <c r="DI74" i="36"/>
  <c r="DJ74" i="36"/>
  <c r="DK74" i="36"/>
  <c r="DL74" i="36"/>
  <c r="DM74" i="36"/>
  <c r="DN74" i="36"/>
  <c r="DO74" i="36"/>
  <c r="DP74" i="36"/>
  <c r="DQ74" i="36"/>
  <c r="DR74" i="36"/>
  <c r="DS74" i="36"/>
  <c r="DT74" i="36"/>
  <c r="DU74" i="36"/>
  <c r="DV74" i="36"/>
  <c r="DW74" i="36"/>
  <c r="DX74" i="36"/>
  <c r="DY74" i="36"/>
  <c r="DZ74" i="36"/>
  <c r="EA74" i="36"/>
  <c r="EB74" i="36"/>
  <c r="EC74" i="36"/>
  <c r="ED74" i="36"/>
  <c r="EE74" i="36"/>
  <c r="EF74" i="36"/>
  <c r="EG74" i="36"/>
  <c r="EH74" i="36"/>
  <c r="EI74" i="36"/>
  <c r="EJ74" i="36"/>
  <c r="EK74" i="36"/>
  <c r="EL74" i="36"/>
  <c r="EM74" i="36"/>
  <c r="EN74" i="36"/>
  <c r="EO74" i="36"/>
  <c r="EP74" i="36"/>
  <c r="EQ74" i="36"/>
  <c r="ER74" i="36"/>
  <c r="D81" i="36"/>
  <c r="I81" i="36"/>
  <c r="J81" i="36"/>
  <c r="K81" i="36"/>
  <c r="M81" i="36"/>
  <c r="P81" i="36"/>
  <c r="Q81" i="36"/>
  <c r="S81" i="36"/>
  <c r="T81" i="36"/>
  <c r="BB81" i="36"/>
  <c r="BG81" i="36"/>
  <c r="BH81" i="36"/>
  <c r="BI81" i="36"/>
  <c r="BJ81" i="36"/>
  <c r="BK81" i="36"/>
  <c r="BL81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CA81" i="36"/>
  <c r="CB81" i="36"/>
  <c r="CC81" i="36"/>
  <c r="CD81" i="36"/>
  <c r="CE81" i="36"/>
  <c r="CF81" i="36"/>
  <c r="CG81" i="36"/>
  <c r="CH81" i="36"/>
  <c r="CI81" i="36"/>
  <c r="CJ81" i="36"/>
  <c r="CK81" i="36"/>
  <c r="CL81" i="36"/>
  <c r="CM81" i="36"/>
  <c r="CN81" i="36"/>
  <c r="CO81" i="36"/>
  <c r="CP81" i="36"/>
  <c r="CQ81" i="36"/>
  <c r="CR81" i="36"/>
  <c r="CS81" i="36"/>
  <c r="CT81" i="36"/>
  <c r="CU81" i="36"/>
  <c r="CV81" i="36"/>
  <c r="CW81" i="36"/>
  <c r="CX81" i="36"/>
  <c r="CY81" i="36"/>
  <c r="CZ81" i="36"/>
  <c r="DA81" i="36"/>
  <c r="DB81" i="36"/>
  <c r="DC81" i="36"/>
  <c r="DD81" i="36"/>
  <c r="DE81" i="36"/>
  <c r="DF81" i="36"/>
  <c r="DG81" i="36"/>
  <c r="DH81" i="36"/>
  <c r="DI81" i="36"/>
  <c r="DJ81" i="36"/>
  <c r="DK81" i="36"/>
  <c r="DL81" i="36"/>
  <c r="DM81" i="36"/>
  <c r="DN81" i="36"/>
  <c r="DO81" i="36"/>
  <c r="DP81" i="36"/>
  <c r="DQ81" i="36"/>
  <c r="DR81" i="36"/>
  <c r="DS81" i="36"/>
  <c r="DT81" i="36"/>
  <c r="DU81" i="36"/>
  <c r="DV81" i="36"/>
  <c r="DW81" i="36"/>
  <c r="DX81" i="36"/>
  <c r="DY81" i="36"/>
  <c r="DZ81" i="36"/>
  <c r="EA81" i="36"/>
  <c r="EB81" i="36"/>
  <c r="EC81" i="36"/>
  <c r="ED81" i="36"/>
  <c r="EE81" i="36"/>
  <c r="EF81" i="36"/>
  <c r="EG81" i="36"/>
  <c r="EH81" i="36"/>
  <c r="EI81" i="36"/>
  <c r="EJ81" i="36"/>
  <c r="EK81" i="36"/>
  <c r="EL81" i="36"/>
  <c r="EM81" i="36"/>
  <c r="EN81" i="36"/>
  <c r="EO81" i="36"/>
  <c r="EP81" i="36"/>
  <c r="EQ81" i="36"/>
  <c r="ER81" i="36"/>
  <c r="D82" i="36"/>
  <c r="I82" i="36"/>
  <c r="J82" i="36"/>
  <c r="K82" i="36"/>
  <c r="M82" i="36"/>
  <c r="P82" i="36"/>
  <c r="Q82" i="36"/>
  <c r="S82" i="36"/>
  <c r="T82" i="36"/>
  <c r="BB82" i="36"/>
  <c r="BG82" i="36"/>
  <c r="BH82" i="36"/>
  <c r="BI82" i="36"/>
  <c r="BJ82" i="36"/>
  <c r="BK82" i="36"/>
  <c r="BL82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CA82" i="36"/>
  <c r="CB82" i="36"/>
  <c r="CC82" i="36"/>
  <c r="CD82" i="36"/>
  <c r="CE82" i="36"/>
  <c r="CF82" i="36"/>
  <c r="CG82" i="36"/>
  <c r="CH82" i="36"/>
  <c r="CI82" i="36"/>
  <c r="CJ82" i="36"/>
  <c r="CK82" i="36"/>
  <c r="CL82" i="36"/>
  <c r="CM82" i="36"/>
  <c r="CN82" i="36"/>
  <c r="CO82" i="36"/>
  <c r="CP82" i="36"/>
  <c r="CQ82" i="36"/>
  <c r="CR82" i="36"/>
  <c r="CS82" i="36"/>
  <c r="CT82" i="36"/>
  <c r="CU82" i="36"/>
  <c r="CV82" i="36"/>
  <c r="CW82" i="36"/>
  <c r="CX82" i="36"/>
  <c r="CY82" i="36"/>
  <c r="CZ82" i="36"/>
  <c r="DA82" i="36"/>
  <c r="DB82" i="36"/>
  <c r="DC82" i="36"/>
  <c r="DD82" i="36"/>
  <c r="DE82" i="36"/>
  <c r="DF82" i="36"/>
  <c r="DG82" i="36"/>
  <c r="DH82" i="36"/>
  <c r="DI82" i="36"/>
  <c r="DJ82" i="36"/>
  <c r="DK82" i="36"/>
  <c r="DL82" i="36"/>
  <c r="DM82" i="36"/>
  <c r="DN82" i="36"/>
  <c r="DO82" i="36"/>
  <c r="DP82" i="36"/>
  <c r="DQ82" i="36"/>
  <c r="DR82" i="36"/>
  <c r="DS82" i="36"/>
  <c r="DT82" i="36"/>
  <c r="DU82" i="36"/>
  <c r="DV82" i="36"/>
  <c r="DW82" i="36"/>
  <c r="DX82" i="36"/>
  <c r="DY82" i="36"/>
  <c r="DZ82" i="36"/>
  <c r="EA82" i="36"/>
  <c r="EB82" i="36"/>
  <c r="EC82" i="36"/>
  <c r="ED82" i="36"/>
  <c r="EE82" i="36"/>
  <c r="EF82" i="36"/>
  <c r="EG82" i="36"/>
  <c r="EH82" i="36"/>
  <c r="EI82" i="36"/>
  <c r="EJ82" i="36"/>
  <c r="EK82" i="36"/>
  <c r="EL82" i="36"/>
  <c r="EM82" i="36"/>
  <c r="EN82" i="36"/>
  <c r="EO82" i="36"/>
  <c r="EP82" i="36"/>
  <c r="EQ82" i="36"/>
  <c r="ER82" i="36"/>
  <c r="D104" i="36"/>
  <c r="I104" i="36"/>
  <c r="J104" i="36"/>
  <c r="K104" i="36"/>
  <c r="M104" i="36"/>
  <c r="P104" i="36"/>
  <c r="Q104" i="36"/>
  <c r="S104" i="36"/>
  <c r="T104" i="36"/>
  <c r="BB104" i="36"/>
  <c r="BG104" i="36"/>
  <c r="BH104" i="36"/>
  <c r="BI104" i="36"/>
  <c r="BJ104" i="36"/>
  <c r="BK104" i="36"/>
  <c r="BL104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CA104" i="36"/>
  <c r="CB104" i="36"/>
  <c r="CC104" i="36"/>
  <c r="CD104" i="36"/>
  <c r="CE104" i="36"/>
  <c r="CF104" i="36"/>
  <c r="CG104" i="36"/>
  <c r="CH104" i="36"/>
  <c r="CI104" i="36"/>
  <c r="CJ104" i="36"/>
  <c r="CK104" i="36"/>
  <c r="CL104" i="36"/>
  <c r="CM104" i="36"/>
  <c r="CN104" i="36"/>
  <c r="CO104" i="36"/>
  <c r="CP104" i="36"/>
  <c r="CQ104" i="36"/>
  <c r="CR104" i="36"/>
  <c r="CS104" i="36"/>
  <c r="CT104" i="36"/>
  <c r="CU104" i="36"/>
  <c r="CV104" i="36"/>
  <c r="CW104" i="36"/>
  <c r="CX104" i="36"/>
  <c r="CY104" i="36"/>
  <c r="CZ104" i="36"/>
  <c r="DA104" i="36"/>
  <c r="DB104" i="36"/>
  <c r="DC104" i="36"/>
  <c r="DD104" i="36"/>
  <c r="DE104" i="36"/>
  <c r="DF104" i="36"/>
  <c r="DG104" i="36"/>
  <c r="DH104" i="36"/>
  <c r="DI104" i="36"/>
  <c r="DJ104" i="36"/>
  <c r="DK104" i="36"/>
  <c r="DL104" i="36"/>
  <c r="DM104" i="36"/>
  <c r="DN104" i="36"/>
  <c r="DO104" i="36"/>
  <c r="DP104" i="36"/>
  <c r="DQ104" i="36"/>
  <c r="DR104" i="36"/>
  <c r="DS104" i="36"/>
  <c r="DT104" i="36"/>
  <c r="DU104" i="36"/>
  <c r="DV104" i="36"/>
  <c r="DW104" i="36"/>
  <c r="DX104" i="36"/>
  <c r="DY104" i="36"/>
  <c r="DZ104" i="36"/>
  <c r="EA104" i="36"/>
  <c r="EB104" i="36"/>
  <c r="EC104" i="36"/>
  <c r="ED104" i="36"/>
  <c r="EE104" i="36"/>
  <c r="EF104" i="36"/>
  <c r="EG104" i="36"/>
  <c r="EH104" i="36"/>
  <c r="EI104" i="36"/>
  <c r="EJ104" i="36"/>
  <c r="EK104" i="36"/>
  <c r="EL104" i="36"/>
  <c r="EM104" i="36"/>
  <c r="EN104" i="36"/>
  <c r="EO104" i="36"/>
  <c r="EP104" i="36"/>
  <c r="EQ104" i="36"/>
  <c r="ER104" i="36"/>
  <c r="D105" i="36"/>
  <c r="I105" i="36"/>
  <c r="J105" i="36"/>
  <c r="K105" i="36"/>
  <c r="M105" i="36"/>
  <c r="P105" i="36"/>
  <c r="Q105" i="36"/>
  <c r="S105" i="36"/>
  <c r="T105" i="36"/>
  <c r="BB105" i="36"/>
  <c r="BG105" i="36"/>
  <c r="BH105" i="36"/>
  <c r="BI105" i="36"/>
  <c r="BJ105" i="36"/>
  <c r="BK105" i="36"/>
  <c r="BL105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CA105" i="36"/>
  <c r="CB105" i="36"/>
  <c r="CC105" i="36"/>
  <c r="CD105" i="36"/>
  <c r="CE105" i="36"/>
  <c r="CF105" i="36"/>
  <c r="CG105" i="36"/>
  <c r="CH105" i="36"/>
  <c r="CI105" i="36"/>
  <c r="CJ105" i="36"/>
  <c r="CK105" i="36"/>
  <c r="CL105" i="36"/>
  <c r="CM105" i="36"/>
  <c r="CN105" i="36"/>
  <c r="CO105" i="36"/>
  <c r="CP105" i="36"/>
  <c r="CQ105" i="36"/>
  <c r="CR105" i="36"/>
  <c r="CS105" i="36"/>
  <c r="CT105" i="36"/>
  <c r="CU105" i="36"/>
  <c r="CV105" i="36"/>
  <c r="CW105" i="36"/>
  <c r="CX105" i="36"/>
  <c r="CY105" i="36"/>
  <c r="CZ105" i="36"/>
  <c r="DA105" i="36"/>
  <c r="DB105" i="36"/>
  <c r="DC105" i="36"/>
  <c r="DD105" i="36"/>
  <c r="DE105" i="36"/>
  <c r="DF105" i="36"/>
  <c r="DG105" i="36"/>
  <c r="DH105" i="36"/>
  <c r="DI105" i="36"/>
  <c r="DJ105" i="36"/>
  <c r="DK105" i="36"/>
  <c r="DL105" i="36"/>
  <c r="DM105" i="36"/>
  <c r="DN105" i="36"/>
  <c r="DO105" i="36"/>
  <c r="DP105" i="36"/>
  <c r="DQ105" i="36"/>
  <c r="DR105" i="36"/>
  <c r="DS105" i="36"/>
  <c r="DT105" i="36"/>
  <c r="DU105" i="36"/>
  <c r="DV105" i="36"/>
  <c r="DW105" i="36"/>
  <c r="DX105" i="36"/>
  <c r="DY105" i="36"/>
  <c r="DZ105" i="36"/>
  <c r="EA105" i="36"/>
  <c r="EB105" i="36"/>
  <c r="EC105" i="36"/>
  <c r="ED105" i="36"/>
  <c r="EE105" i="36"/>
  <c r="EF105" i="36"/>
  <c r="EG105" i="36"/>
  <c r="EH105" i="36"/>
  <c r="EI105" i="36"/>
  <c r="EJ105" i="36"/>
  <c r="EK105" i="36"/>
  <c r="EL105" i="36"/>
  <c r="EM105" i="36"/>
  <c r="EN105" i="36"/>
  <c r="EO105" i="36"/>
  <c r="EP105" i="36"/>
  <c r="EQ105" i="36"/>
  <c r="ER105" i="36"/>
  <c r="D121" i="36"/>
  <c r="I121" i="36"/>
  <c r="J121" i="36"/>
  <c r="K121" i="36"/>
  <c r="M121" i="36"/>
  <c r="P121" i="36"/>
  <c r="Q121" i="36"/>
  <c r="S121" i="36"/>
  <c r="T121" i="36"/>
  <c r="BB121" i="36"/>
  <c r="BG121" i="36"/>
  <c r="BH121" i="36"/>
  <c r="BI121" i="36"/>
  <c r="BJ121" i="36"/>
  <c r="BK121" i="36"/>
  <c r="BL121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CA121" i="36"/>
  <c r="CB121" i="36"/>
  <c r="CC121" i="36"/>
  <c r="CD121" i="36"/>
  <c r="CE121" i="36"/>
  <c r="CF121" i="36"/>
  <c r="CG121" i="36"/>
  <c r="CH121" i="36"/>
  <c r="CI121" i="36"/>
  <c r="CJ121" i="36"/>
  <c r="CK121" i="36"/>
  <c r="CL121" i="36"/>
  <c r="CM121" i="36"/>
  <c r="CN121" i="36"/>
  <c r="CO121" i="36"/>
  <c r="CP121" i="36"/>
  <c r="CQ121" i="36"/>
  <c r="CR121" i="36"/>
  <c r="CS121" i="36"/>
  <c r="CT121" i="36"/>
  <c r="CU121" i="36"/>
  <c r="CV121" i="36"/>
  <c r="CW121" i="36"/>
  <c r="CX121" i="36"/>
  <c r="CY121" i="36"/>
  <c r="CZ121" i="36"/>
  <c r="DA121" i="36"/>
  <c r="DB121" i="36"/>
  <c r="DC121" i="36"/>
  <c r="DD121" i="36"/>
  <c r="DE121" i="36"/>
  <c r="DF121" i="36"/>
  <c r="DG121" i="36"/>
  <c r="DH121" i="36"/>
  <c r="DI121" i="36"/>
  <c r="DJ121" i="36"/>
  <c r="DK121" i="36"/>
  <c r="DL121" i="36"/>
  <c r="DM121" i="36"/>
  <c r="DN121" i="36"/>
  <c r="DO121" i="36"/>
  <c r="DP121" i="36"/>
  <c r="DQ121" i="36"/>
  <c r="DR121" i="36"/>
  <c r="DS121" i="36"/>
  <c r="DT121" i="36"/>
  <c r="DU121" i="36"/>
  <c r="DV121" i="36"/>
  <c r="DW121" i="36"/>
  <c r="DX121" i="36"/>
  <c r="DY121" i="36"/>
  <c r="DZ121" i="36"/>
  <c r="EA121" i="36"/>
  <c r="EB121" i="36"/>
  <c r="EC121" i="36"/>
  <c r="ED121" i="36"/>
  <c r="EE121" i="36"/>
  <c r="EF121" i="36"/>
  <c r="EG121" i="36"/>
  <c r="EH121" i="36"/>
  <c r="EI121" i="36"/>
  <c r="EJ121" i="36"/>
  <c r="EK121" i="36"/>
  <c r="EL121" i="36"/>
  <c r="EM121" i="36"/>
  <c r="EN121" i="36"/>
  <c r="EO121" i="36"/>
  <c r="EP121" i="36"/>
  <c r="EQ121" i="36"/>
  <c r="ER121" i="36"/>
  <c r="D137" i="36"/>
  <c r="I137" i="36"/>
  <c r="J137" i="36"/>
  <c r="K137" i="36"/>
  <c r="M137" i="36"/>
  <c r="P137" i="36"/>
  <c r="Q137" i="36"/>
  <c r="S137" i="36"/>
  <c r="T137" i="36"/>
  <c r="BB137" i="36"/>
  <c r="BG137" i="36"/>
  <c r="BH137" i="36"/>
  <c r="BI137" i="36"/>
  <c r="BJ137" i="36"/>
  <c r="BK137" i="36"/>
  <c r="BL137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CA137" i="36"/>
  <c r="CB137" i="36"/>
  <c r="CC137" i="36"/>
  <c r="CD137" i="36"/>
  <c r="CE137" i="36"/>
  <c r="CF137" i="36"/>
  <c r="CG137" i="36"/>
  <c r="CH137" i="36"/>
  <c r="CI137" i="36"/>
  <c r="CJ137" i="36"/>
  <c r="CK137" i="36"/>
  <c r="CL137" i="36"/>
  <c r="CM137" i="36"/>
  <c r="CN137" i="36"/>
  <c r="CO137" i="36"/>
  <c r="CP137" i="36"/>
  <c r="CQ137" i="36"/>
  <c r="CR137" i="36"/>
  <c r="CS137" i="36"/>
  <c r="CT137" i="36"/>
  <c r="CU137" i="36"/>
  <c r="CV137" i="36"/>
  <c r="CW137" i="36"/>
  <c r="CX137" i="36"/>
  <c r="CY137" i="36"/>
  <c r="CZ137" i="36"/>
  <c r="DA137" i="36"/>
  <c r="DB137" i="36"/>
  <c r="DC137" i="36"/>
  <c r="DD137" i="36"/>
  <c r="DE137" i="36"/>
  <c r="DF137" i="36"/>
  <c r="DG137" i="36"/>
  <c r="DH137" i="36"/>
  <c r="DI137" i="36"/>
  <c r="DJ137" i="36"/>
  <c r="DK137" i="36"/>
  <c r="DL137" i="36"/>
  <c r="DM137" i="36"/>
  <c r="DN137" i="36"/>
  <c r="DO137" i="36"/>
  <c r="DP137" i="36"/>
  <c r="DQ137" i="36"/>
  <c r="DR137" i="36"/>
  <c r="DS137" i="36"/>
  <c r="DT137" i="36"/>
  <c r="DU137" i="36"/>
  <c r="DV137" i="36"/>
  <c r="DW137" i="36"/>
  <c r="DX137" i="36"/>
  <c r="DY137" i="36"/>
  <c r="DZ137" i="36"/>
  <c r="EA137" i="36"/>
  <c r="EB137" i="36"/>
  <c r="EC137" i="36"/>
  <c r="ED137" i="36"/>
  <c r="EE137" i="36"/>
  <c r="EF137" i="36"/>
  <c r="EG137" i="36"/>
  <c r="EH137" i="36"/>
  <c r="EI137" i="36"/>
  <c r="EJ137" i="36"/>
  <c r="EK137" i="36"/>
  <c r="EL137" i="36"/>
  <c r="EM137" i="36"/>
  <c r="EN137" i="36"/>
  <c r="EO137" i="36"/>
  <c r="EP137" i="36"/>
  <c r="EQ137" i="36"/>
  <c r="ER137" i="36"/>
  <c r="D148" i="36"/>
  <c r="I148" i="36"/>
  <c r="J148" i="36"/>
  <c r="K148" i="36"/>
  <c r="M148" i="36"/>
  <c r="P148" i="36"/>
  <c r="Q148" i="36"/>
  <c r="S148" i="36"/>
  <c r="T148" i="36"/>
  <c r="BB148" i="36"/>
  <c r="BG148" i="36"/>
  <c r="BH148" i="36"/>
  <c r="BI148" i="36"/>
  <c r="BJ148" i="36"/>
  <c r="BK148" i="36"/>
  <c r="BL148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CA148" i="36"/>
  <c r="CB148" i="36"/>
  <c r="CC148" i="36"/>
  <c r="CD148" i="36"/>
  <c r="CE148" i="36"/>
  <c r="CF148" i="36"/>
  <c r="CG148" i="36"/>
  <c r="CH148" i="36"/>
  <c r="CI148" i="36"/>
  <c r="CJ148" i="36"/>
  <c r="CK148" i="36"/>
  <c r="CL148" i="36"/>
  <c r="CM148" i="36"/>
  <c r="CN148" i="36"/>
  <c r="CO148" i="36"/>
  <c r="CP148" i="36"/>
  <c r="CQ148" i="36"/>
  <c r="CR148" i="36"/>
  <c r="CS148" i="36"/>
  <c r="CT148" i="36"/>
  <c r="CU148" i="36"/>
  <c r="CV148" i="36"/>
  <c r="CW148" i="36"/>
  <c r="CX148" i="36"/>
  <c r="CY148" i="36"/>
  <c r="CZ148" i="36"/>
  <c r="DA148" i="36"/>
  <c r="DB148" i="36"/>
  <c r="DC148" i="36"/>
  <c r="DD148" i="36"/>
  <c r="DE148" i="36"/>
  <c r="DF148" i="36"/>
  <c r="DG148" i="36"/>
  <c r="DH148" i="36"/>
  <c r="DI148" i="36"/>
  <c r="DJ148" i="36"/>
  <c r="DK148" i="36"/>
  <c r="DL148" i="36"/>
  <c r="DM148" i="36"/>
  <c r="DN148" i="36"/>
  <c r="DO148" i="36"/>
  <c r="DP148" i="36"/>
  <c r="DQ148" i="36"/>
  <c r="DR148" i="36"/>
  <c r="DS148" i="36"/>
  <c r="DT148" i="36"/>
  <c r="DU148" i="36"/>
  <c r="DV148" i="36"/>
  <c r="DW148" i="36"/>
  <c r="DX148" i="36"/>
  <c r="DY148" i="36"/>
  <c r="DZ148" i="36"/>
  <c r="EA148" i="36"/>
  <c r="EB148" i="36"/>
  <c r="EC148" i="36"/>
  <c r="ED148" i="36"/>
  <c r="EE148" i="36"/>
  <c r="EF148" i="36"/>
  <c r="EG148" i="36"/>
  <c r="EH148" i="36"/>
  <c r="EI148" i="36"/>
  <c r="EJ148" i="36"/>
  <c r="EK148" i="36"/>
  <c r="EL148" i="36"/>
  <c r="EM148" i="36"/>
  <c r="EN148" i="36"/>
  <c r="EO148" i="36"/>
  <c r="EP148" i="36"/>
  <c r="EQ148" i="36"/>
  <c r="ER148" i="36"/>
  <c r="D158" i="36"/>
  <c r="I158" i="36"/>
  <c r="J158" i="36"/>
  <c r="K158" i="36"/>
  <c r="M158" i="36"/>
  <c r="P158" i="36"/>
  <c r="Q158" i="36"/>
  <c r="S158" i="36"/>
  <c r="T158" i="36"/>
  <c r="BB158" i="36"/>
  <c r="BG158" i="36"/>
  <c r="BH158" i="36"/>
  <c r="BI158" i="36"/>
  <c r="BJ158" i="36"/>
  <c r="BK158" i="36"/>
  <c r="BL158" i="36"/>
  <c r="BM158" i="36"/>
  <c r="BN158" i="36"/>
  <c r="BO158" i="36"/>
  <c r="BP158" i="36"/>
  <c r="BQ158" i="36"/>
  <c r="BR158" i="36"/>
  <c r="BS158" i="36"/>
  <c r="BT158" i="36"/>
  <c r="BU158" i="36"/>
  <c r="BV158" i="36"/>
  <c r="BW158" i="36"/>
  <c r="BX158" i="36"/>
  <c r="BY158" i="36"/>
  <c r="BZ158" i="36"/>
  <c r="CA158" i="36"/>
  <c r="CB158" i="36"/>
  <c r="CC158" i="36"/>
  <c r="CD158" i="36"/>
  <c r="CE158" i="36"/>
  <c r="CF158" i="36"/>
  <c r="CG158" i="36"/>
  <c r="CH158" i="36"/>
  <c r="CI158" i="36"/>
  <c r="CJ158" i="36"/>
  <c r="CK158" i="36"/>
  <c r="CL158" i="36"/>
  <c r="CM158" i="36"/>
  <c r="CN158" i="36"/>
  <c r="CO158" i="36"/>
  <c r="CP158" i="36"/>
  <c r="CQ158" i="36"/>
  <c r="CR158" i="36"/>
  <c r="CS158" i="36"/>
  <c r="CT158" i="36"/>
  <c r="CU158" i="36"/>
  <c r="CV158" i="36"/>
  <c r="CW158" i="36"/>
  <c r="CX158" i="36"/>
  <c r="CY158" i="36"/>
  <c r="CZ158" i="36"/>
  <c r="DA158" i="36"/>
  <c r="DB158" i="36"/>
  <c r="DC158" i="36"/>
  <c r="DD158" i="36"/>
  <c r="DE158" i="36"/>
  <c r="DF158" i="36"/>
  <c r="DG158" i="36"/>
  <c r="DH158" i="36"/>
  <c r="DI158" i="36"/>
  <c r="DJ158" i="36"/>
  <c r="DK158" i="36"/>
  <c r="DL158" i="36"/>
  <c r="DM158" i="36"/>
  <c r="DN158" i="36"/>
  <c r="DO158" i="36"/>
  <c r="DP158" i="36"/>
  <c r="DQ158" i="36"/>
  <c r="DR158" i="36"/>
  <c r="DS158" i="36"/>
  <c r="DT158" i="36"/>
  <c r="DU158" i="36"/>
  <c r="DV158" i="36"/>
  <c r="DW158" i="36"/>
  <c r="DX158" i="36"/>
  <c r="DY158" i="36"/>
  <c r="DZ158" i="36"/>
  <c r="EA158" i="36"/>
  <c r="EB158" i="36"/>
  <c r="EC158" i="36"/>
  <c r="ED158" i="36"/>
  <c r="EE158" i="36"/>
  <c r="EF158" i="36"/>
  <c r="EG158" i="36"/>
  <c r="EH158" i="36"/>
  <c r="EI158" i="36"/>
  <c r="EJ158" i="36"/>
  <c r="EK158" i="36"/>
  <c r="EL158" i="36"/>
  <c r="EM158" i="36"/>
  <c r="EN158" i="36"/>
  <c r="EO158" i="36"/>
  <c r="EP158" i="36"/>
  <c r="EQ158" i="36"/>
  <c r="ER158" i="36"/>
  <c r="D179" i="36"/>
  <c r="I179" i="36"/>
  <c r="J179" i="36"/>
  <c r="K179" i="36"/>
  <c r="M179" i="36"/>
  <c r="P179" i="36"/>
  <c r="Q179" i="36"/>
  <c r="S179" i="36"/>
  <c r="T179" i="36"/>
  <c r="BB179" i="36"/>
  <c r="BG179" i="36"/>
  <c r="BH179" i="36"/>
  <c r="BI179" i="36"/>
  <c r="BJ179" i="36"/>
  <c r="BK179" i="36"/>
  <c r="BL179" i="36"/>
  <c r="BM179" i="36"/>
  <c r="BN179" i="36"/>
  <c r="BO179" i="36"/>
  <c r="BP179" i="36"/>
  <c r="BQ179" i="36"/>
  <c r="BR179" i="36"/>
  <c r="BS179" i="36"/>
  <c r="BT179" i="36"/>
  <c r="BU179" i="36"/>
  <c r="BV179" i="36"/>
  <c r="BW179" i="36"/>
  <c r="BX179" i="36"/>
  <c r="BY179" i="36"/>
  <c r="BZ179" i="36"/>
  <c r="CA179" i="36"/>
  <c r="CB179" i="36"/>
  <c r="CC179" i="36"/>
  <c r="CD179" i="36"/>
  <c r="CE179" i="36"/>
  <c r="CF179" i="36"/>
  <c r="CG179" i="36"/>
  <c r="CH179" i="36"/>
  <c r="CI179" i="36"/>
  <c r="CJ179" i="36"/>
  <c r="CK179" i="36"/>
  <c r="CL179" i="36"/>
  <c r="CM179" i="36"/>
  <c r="CN179" i="36"/>
  <c r="CO179" i="36"/>
  <c r="CP179" i="36"/>
  <c r="CQ179" i="36"/>
  <c r="CR179" i="36"/>
  <c r="CS179" i="36"/>
  <c r="CT179" i="36"/>
  <c r="CU179" i="36"/>
  <c r="CV179" i="36"/>
  <c r="CW179" i="36"/>
  <c r="CX179" i="36"/>
  <c r="CY179" i="36"/>
  <c r="CZ179" i="36"/>
  <c r="DA179" i="36"/>
  <c r="DB179" i="36"/>
  <c r="DC179" i="36"/>
  <c r="DD179" i="36"/>
  <c r="DE179" i="36"/>
  <c r="DF179" i="36"/>
  <c r="DG179" i="36"/>
  <c r="DH179" i="36"/>
  <c r="DI179" i="36"/>
  <c r="DJ179" i="36"/>
  <c r="DK179" i="36"/>
  <c r="DL179" i="36"/>
  <c r="DM179" i="36"/>
  <c r="DN179" i="36"/>
  <c r="DO179" i="36"/>
  <c r="DP179" i="36"/>
  <c r="DQ179" i="36"/>
  <c r="DR179" i="36"/>
  <c r="DS179" i="36"/>
  <c r="DT179" i="36"/>
  <c r="DU179" i="36"/>
  <c r="DV179" i="36"/>
  <c r="DW179" i="36"/>
  <c r="DX179" i="36"/>
  <c r="DY179" i="36"/>
  <c r="DZ179" i="36"/>
  <c r="EA179" i="36"/>
  <c r="EB179" i="36"/>
  <c r="EC179" i="36"/>
  <c r="ED179" i="36"/>
  <c r="EE179" i="36"/>
  <c r="EF179" i="36"/>
  <c r="EG179" i="36"/>
  <c r="EH179" i="36"/>
  <c r="EI179" i="36"/>
  <c r="EJ179" i="36"/>
  <c r="EK179" i="36"/>
  <c r="EL179" i="36"/>
  <c r="EM179" i="36"/>
  <c r="EN179" i="36"/>
  <c r="EO179" i="36"/>
  <c r="EP179" i="36"/>
  <c r="EQ179" i="36"/>
  <c r="ER179" i="36"/>
  <c r="D206" i="36"/>
  <c r="I206" i="36"/>
  <c r="J206" i="36"/>
  <c r="K206" i="36"/>
  <c r="M206" i="36"/>
  <c r="P206" i="36"/>
  <c r="Q206" i="36"/>
  <c r="S206" i="36"/>
  <c r="T206" i="36"/>
  <c r="BB206" i="36"/>
  <c r="BG206" i="36"/>
  <c r="BH206" i="36"/>
  <c r="BI206" i="36"/>
  <c r="BJ206" i="36"/>
  <c r="BK206" i="36"/>
  <c r="BL206" i="36"/>
  <c r="BM206" i="36"/>
  <c r="BN206" i="36"/>
  <c r="BO206" i="36"/>
  <c r="BP206" i="36"/>
  <c r="BQ206" i="36"/>
  <c r="BR206" i="36"/>
  <c r="BS206" i="36"/>
  <c r="BT206" i="36"/>
  <c r="BU206" i="36"/>
  <c r="BV206" i="36"/>
  <c r="BW206" i="36"/>
  <c r="BX206" i="36"/>
  <c r="BY206" i="36"/>
  <c r="BZ206" i="36"/>
  <c r="CA206" i="36"/>
  <c r="CB206" i="36"/>
  <c r="CC206" i="36"/>
  <c r="CD206" i="36"/>
  <c r="CE206" i="36"/>
  <c r="CF206" i="36"/>
  <c r="CG206" i="36"/>
  <c r="CH206" i="36"/>
  <c r="CI206" i="36"/>
  <c r="CJ206" i="36"/>
  <c r="CK206" i="36"/>
  <c r="CL206" i="36"/>
  <c r="CM206" i="36"/>
  <c r="CN206" i="36"/>
  <c r="CO206" i="36"/>
  <c r="CP206" i="36"/>
  <c r="CQ206" i="36"/>
  <c r="CR206" i="36"/>
  <c r="CS206" i="36"/>
  <c r="CT206" i="36"/>
  <c r="CU206" i="36"/>
  <c r="CV206" i="36"/>
  <c r="CW206" i="36"/>
  <c r="CX206" i="36"/>
  <c r="CY206" i="36"/>
  <c r="CZ206" i="36"/>
  <c r="DA206" i="36"/>
  <c r="DB206" i="36"/>
  <c r="DC206" i="36"/>
  <c r="DD206" i="36"/>
  <c r="DE206" i="36"/>
  <c r="DF206" i="36"/>
  <c r="DG206" i="36"/>
  <c r="DH206" i="36"/>
  <c r="DI206" i="36"/>
  <c r="DJ206" i="36"/>
  <c r="DK206" i="36"/>
  <c r="DL206" i="36"/>
  <c r="DM206" i="36"/>
  <c r="DN206" i="36"/>
  <c r="DO206" i="36"/>
  <c r="DP206" i="36"/>
  <c r="DQ206" i="36"/>
  <c r="DR206" i="36"/>
  <c r="DS206" i="36"/>
  <c r="DT206" i="36"/>
  <c r="DU206" i="36"/>
  <c r="DV206" i="36"/>
  <c r="DW206" i="36"/>
  <c r="DX206" i="36"/>
  <c r="DY206" i="36"/>
  <c r="DZ206" i="36"/>
  <c r="EA206" i="36"/>
  <c r="EB206" i="36"/>
  <c r="EC206" i="36"/>
  <c r="ED206" i="36"/>
  <c r="EE206" i="36"/>
  <c r="EF206" i="36"/>
  <c r="EG206" i="36"/>
  <c r="EH206" i="36"/>
  <c r="EI206" i="36"/>
  <c r="EJ206" i="36"/>
  <c r="EK206" i="36"/>
  <c r="EL206" i="36"/>
  <c r="EM206" i="36"/>
  <c r="EN206" i="36"/>
  <c r="EO206" i="36"/>
  <c r="EP206" i="36"/>
  <c r="EQ206" i="36"/>
  <c r="ER206" i="36"/>
  <c r="I16" i="36"/>
  <c r="J16" i="36"/>
  <c r="K16" i="36"/>
  <c r="M16" i="36"/>
  <c r="P16" i="36"/>
  <c r="Q16" i="36"/>
  <c r="S16" i="36"/>
  <c r="T16" i="36"/>
  <c r="BB16" i="36"/>
  <c r="BG16" i="36"/>
  <c r="BH16" i="36"/>
  <c r="BI16" i="36"/>
  <c r="BJ16" i="36"/>
  <c r="BK16" i="36"/>
  <c r="BL16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CA16" i="36"/>
  <c r="CB16" i="36"/>
  <c r="CC16" i="36"/>
  <c r="CD16" i="36"/>
  <c r="CE16" i="36"/>
  <c r="CF16" i="36"/>
  <c r="CG16" i="36"/>
  <c r="CH16" i="36"/>
  <c r="CI16" i="36"/>
  <c r="CJ16" i="36"/>
  <c r="CK16" i="36"/>
  <c r="CL16" i="36"/>
  <c r="CM16" i="36"/>
  <c r="CN16" i="36"/>
  <c r="CO16" i="36"/>
  <c r="CP16" i="36"/>
  <c r="CQ16" i="36"/>
  <c r="CR16" i="36"/>
  <c r="CS16" i="36"/>
  <c r="CT16" i="36"/>
  <c r="CU16" i="36"/>
  <c r="CV16" i="36"/>
  <c r="CW16" i="36"/>
  <c r="CX16" i="36"/>
  <c r="CY16" i="36"/>
  <c r="CZ16" i="36"/>
  <c r="DA16" i="36"/>
  <c r="DB16" i="36"/>
  <c r="DC16" i="36"/>
  <c r="DD16" i="36"/>
  <c r="DE16" i="36"/>
  <c r="DF16" i="36"/>
  <c r="DG16" i="36"/>
  <c r="DH16" i="36"/>
  <c r="DI16" i="36"/>
  <c r="DJ16" i="36"/>
  <c r="DK16" i="36"/>
  <c r="DL16" i="36"/>
  <c r="DM16" i="36"/>
  <c r="DN16" i="36"/>
  <c r="DO16" i="36"/>
  <c r="DP16" i="36"/>
  <c r="DQ16" i="36"/>
  <c r="DR16" i="36"/>
  <c r="DS16" i="36"/>
  <c r="DT16" i="36"/>
  <c r="DU16" i="36"/>
  <c r="DV16" i="36"/>
  <c r="DW16" i="36"/>
  <c r="DX16" i="36"/>
  <c r="DY16" i="36"/>
  <c r="DZ16" i="36"/>
  <c r="EA16" i="36"/>
  <c r="EB16" i="36"/>
  <c r="EC16" i="36"/>
  <c r="ED16" i="36"/>
  <c r="EE16" i="36"/>
  <c r="EF16" i="36"/>
  <c r="EG16" i="36"/>
  <c r="EH16" i="36"/>
  <c r="EI16" i="36"/>
  <c r="EJ16" i="36"/>
  <c r="EK16" i="36"/>
  <c r="EL16" i="36"/>
  <c r="EM16" i="36"/>
  <c r="EN16" i="36"/>
  <c r="EO16" i="36"/>
  <c r="EP16" i="36"/>
  <c r="EQ16" i="36"/>
  <c r="ER16" i="36"/>
  <c r="D16" i="36"/>
  <c r="D48" i="36"/>
  <c r="I48" i="36"/>
  <c r="J48" i="36"/>
  <c r="K48" i="36"/>
  <c r="M48" i="36"/>
  <c r="P48" i="36"/>
  <c r="Q48" i="36"/>
  <c r="S48" i="36"/>
  <c r="T48" i="36"/>
  <c r="BB48" i="36"/>
  <c r="BG48" i="36"/>
  <c r="BH48" i="36"/>
  <c r="BI48" i="36"/>
  <c r="BJ48" i="36"/>
  <c r="BK48" i="36"/>
  <c r="BL48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CA48" i="36"/>
  <c r="CB48" i="36"/>
  <c r="CC48" i="36"/>
  <c r="CD48" i="36"/>
  <c r="CE48" i="36"/>
  <c r="CF48" i="36"/>
  <c r="CG48" i="36"/>
  <c r="CH48" i="36"/>
  <c r="CI48" i="36"/>
  <c r="CJ48" i="36"/>
  <c r="CK48" i="36"/>
  <c r="CL48" i="36"/>
  <c r="CM48" i="36"/>
  <c r="CN48" i="36"/>
  <c r="CO48" i="36"/>
  <c r="CP48" i="36"/>
  <c r="CQ48" i="36"/>
  <c r="CR48" i="36"/>
  <c r="CS48" i="36"/>
  <c r="CT48" i="36"/>
  <c r="CU48" i="36"/>
  <c r="CV48" i="36"/>
  <c r="CW48" i="36"/>
  <c r="CX48" i="36"/>
  <c r="CY48" i="36"/>
  <c r="CZ48" i="36"/>
  <c r="DA48" i="36"/>
  <c r="DB48" i="36"/>
  <c r="DC48" i="36"/>
  <c r="DD48" i="36"/>
  <c r="DE48" i="36"/>
  <c r="DF48" i="36"/>
  <c r="DG48" i="36"/>
  <c r="DH48" i="36"/>
  <c r="DI48" i="36"/>
  <c r="DJ48" i="36"/>
  <c r="DK48" i="36"/>
  <c r="DL48" i="36"/>
  <c r="DM48" i="36"/>
  <c r="DN48" i="36"/>
  <c r="DO48" i="36"/>
  <c r="DP48" i="36"/>
  <c r="DQ48" i="36"/>
  <c r="DR48" i="36"/>
  <c r="DS48" i="36"/>
  <c r="DT48" i="36"/>
  <c r="DU48" i="36"/>
  <c r="DV48" i="36"/>
  <c r="DW48" i="36"/>
  <c r="DX48" i="36"/>
  <c r="DY48" i="36"/>
  <c r="DZ48" i="36"/>
  <c r="EA48" i="36"/>
  <c r="EB48" i="36"/>
  <c r="EC48" i="36"/>
  <c r="ED48" i="36"/>
  <c r="EE48" i="36"/>
  <c r="EF48" i="36"/>
  <c r="EG48" i="36"/>
  <c r="EH48" i="36"/>
  <c r="EI48" i="36"/>
  <c r="EJ48" i="36"/>
  <c r="EK48" i="36"/>
  <c r="EL48" i="36"/>
  <c r="EM48" i="36"/>
  <c r="EN48" i="36"/>
  <c r="EO48" i="36"/>
  <c r="EP48" i="36"/>
  <c r="EQ48" i="36"/>
  <c r="ER48" i="36"/>
  <c r="D50" i="36"/>
  <c r="I50" i="36"/>
  <c r="J50" i="36"/>
  <c r="K50" i="36"/>
  <c r="M50" i="36"/>
  <c r="P50" i="36"/>
  <c r="Q50" i="36"/>
  <c r="S50" i="36"/>
  <c r="T50" i="36"/>
  <c r="BB50" i="36"/>
  <c r="BG50" i="36"/>
  <c r="BH50" i="36"/>
  <c r="BI50" i="36"/>
  <c r="BJ50" i="36"/>
  <c r="BK50" i="36"/>
  <c r="BL50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CA50" i="36"/>
  <c r="CB50" i="36"/>
  <c r="CC50" i="36"/>
  <c r="CD50" i="36"/>
  <c r="CE50" i="36"/>
  <c r="CF50" i="36"/>
  <c r="CG50" i="36"/>
  <c r="CH50" i="36"/>
  <c r="CI50" i="36"/>
  <c r="CJ50" i="36"/>
  <c r="CK50" i="36"/>
  <c r="CL50" i="36"/>
  <c r="CM50" i="36"/>
  <c r="CN50" i="36"/>
  <c r="CO50" i="36"/>
  <c r="CP50" i="36"/>
  <c r="CQ50" i="36"/>
  <c r="CR50" i="36"/>
  <c r="CS50" i="36"/>
  <c r="CT50" i="36"/>
  <c r="CU50" i="36"/>
  <c r="CV50" i="36"/>
  <c r="CW50" i="36"/>
  <c r="CX50" i="36"/>
  <c r="CY50" i="36"/>
  <c r="CZ50" i="36"/>
  <c r="DA50" i="36"/>
  <c r="DB50" i="36"/>
  <c r="DC50" i="36"/>
  <c r="DD50" i="36"/>
  <c r="DE50" i="36"/>
  <c r="DF50" i="36"/>
  <c r="DG50" i="36"/>
  <c r="DH50" i="36"/>
  <c r="DI50" i="36"/>
  <c r="DJ50" i="36"/>
  <c r="DK50" i="36"/>
  <c r="DL50" i="36"/>
  <c r="DM50" i="36"/>
  <c r="DN50" i="36"/>
  <c r="DO50" i="36"/>
  <c r="DP50" i="36"/>
  <c r="DQ50" i="36"/>
  <c r="DR50" i="36"/>
  <c r="DS50" i="36"/>
  <c r="DT50" i="36"/>
  <c r="DU50" i="36"/>
  <c r="DV50" i="36"/>
  <c r="DW50" i="36"/>
  <c r="DX50" i="36"/>
  <c r="DY50" i="36"/>
  <c r="DZ50" i="36"/>
  <c r="EA50" i="36"/>
  <c r="EB50" i="36"/>
  <c r="EC50" i="36"/>
  <c r="ED50" i="36"/>
  <c r="EE50" i="36"/>
  <c r="EF50" i="36"/>
  <c r="EG50" i="36"/>
  <c r="EH50" i="36"/>
  <c r="EI50" i="36"/>
  <c r="EJ50" i="36"/>
  <c r="EK50" i="36"/>
  <c r="EL50" i="36"/>
  <c r="EM50" i="36"/>
  <c r="EN50" i="36"/>
  <c r="EO50" i="36"/>
  <c r="EP50" i="36"/>
  <c r="EQ50" i="36"/>
  <c r="ER50" i="36"/>
  <c r="D59" i="36"/>
  <c r="I59" i="36"/>
  <c r="J59" i="36"/>
  <c r="K59" i="36"/>
  <c r="M59" i="36"/>
  <c r="P59" i="36"/>
  <c r="Q59" i="36"/>
  <c r="S59" i="36"/>
  <c r="T59" i="36"/>
  <c r="BB59" i="36"/>
  <c r="BG59" i="36"/>
  <c r="BH59" i="36"/>
  <c r="BI59" i="36"/>
  <c r="BJ59" i="36"/>
  <c r="BK59" i="36"/>
  <c r="BL59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CA59" i="36"/>
  <c r="CB59" i="36"/>
  <c r="CC59" i="36"/>
  <c r="CD59" i="36"/>
  <c r="CE59" i="36"/>
  <c r="CF59" i="36"/>
  <c r="CG59" i="36"/>
  <c r="CH59" i="36"/>
  <c r="CI59" i="36"/>
  <c r="CJ59" i="36"/>
  <c r="CK59" i="36"/>
  <c r="CL59" i="36"/>
  <c r="CM59" i="36"/>
  <c r="CN59" i="36"/>
  <c r="CO59" i="36"/>
  <c r="CP59" i="36"/>
  <c r="CQ59" i="36"/>
  <c r="CR59" i="36"/>
  <c r="CS59" i="36"/>
  <c r="CT59" i="36"/>
  <c r="CU59" i="36"/>
  <c r="CV59" i="36"/>
  <c r="CW59" i="36"/>
  <c r="CX59" i="36"/>
  <c r="CY59" i="36"/>
  <c r="CZ59" i="36"/>
  <c r="DA59" i="36"/>
  <c r="DB59" i="36"/>
  <c r="DC59" i="36"/>
  <c r="DD59" i="36"/>
  <c r="DE59" i="36"/>
  <c r="DF59" i="36"/>
  <c r="DG59" i="36"/>
  <c r="DH59" i="36"/>
  <c r="DI59" i="36"/>
  <c r="DJ59" i="36"/>
  <c r="DK59" i="36"/>
  <c r="DL59" i="36"/>
  <c r="DM59" i="36"/>
  <c r="DN59" i="36"/>
  <c r="DO59" i="36"/>
  <c r="DP59" i="36"/>
  <c r="DQ59" i="36"/>
  <c r="DR59" i="36"/>
  <c r="DS59" i="36"/>
  <c r="DT59" i="36"/>
  <c r="DU59" i="36"/>
  <c r="DV59" i="36"/>
  <c r="DW59" i="36"/>
  <c r="DX59" i="36"/>
  <c r="DY59" i="36"/>
  <c r="DZ59" i="36"/>
  <c r="EA59" i="36"/>
  <c r="EB59" i="36"/>
  <c r="EC59" i="36"/>
  <c r="ED59" i="36"/>
  <c r="EE59" i="36"/>
  <c r="EF59" i="36"/>
  <c r="EG59" i="36"/>
  <c r="EH59" i="36"/>
  <c r="EI59" i="36"/>
  <c r="EJ59" i="36"/>
  <c r="EK59" i="36"/>
  <c r="EL59" i="36"/>
  <c r="EM59" i="36"/>
  <c r="EN59" i="36"/>
  <c r="EO59" i="36"/>
  <c r="EP59" i="36"/>
  <c r="EQ59" i="36"/>
  <c r="ER59" i="36"/>
  <c r="D60" i="36"/>
  <c r="I60" i="36"/>
  <c r="J60" i="36"/>
  <c r="K60" i="36"/>
  <c r="M60" i="36"/>
  <c r="P60" i="36"/>
  <c r="Q60" i="36"/>
  <c r="S60" i="36"/>
  <c r="T60" i="36"/>
  <c r="BB60" i="36"/>
  <c r="BG60" i="36"/>
  <c r="BH60" i="36"/>
  <c r="BI60" i="36"/>
  <c r="BJ60" i="36"/>
  <c r="BK60" i="36"/>
  <c r="BL60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CA60" i="36"/>
  <c r="CB60" i="36"/>
  <c r="CC60" i="36"/>
  <c r="CD60" i="36"/>
  <c r="CE60" i="36"/>
  <c r="CF60" i="36"/>
  <c r="CG60" i="36"/>
  <c r="CH60" i="36"/>
  <c r="CI60" i="36"/>
  <c r="CJ60" i="36"/>
  <c r="CK60" i="36"/>
  <c r="CL60" i="36"/>
  <c r="CM60" i="36"/>
  <c r="CN60" i="36"/>
  <c r="CO60" i="36"/>
  <c r="CP60" i="36"/>
  <c r="CQ60" i="36"/>
  <c r="CR60" i="36"/>
  <c r="CS60" i="36"/>
  <c r="CT60" i="36"/>
  <c r="CU60" i="36"/>
  <c r="CV60" i="36"/>
  <c r="CW60" i="36"/>
  <c r="CX60" i="36"/>
  <c r="CY60" i="36"/>
  <c r="CZ60" i="36"/>
  <c r="DA60" i="36"/>
  <c r="DB60" i="36"/>
  <c r="DC60" i="36"/>
  <c r="DD60" i="36"/>
  <c r="DE60" i="36"/>
  <c r="DF60" i="36"/>
  <c r="DG60" i="36"/>
  <c r="DH60" i="36"/>
  <c r="DI60" i="36"/>
  <c r="DJ60" i="36"/>
  <c r="DK60" i="36"/>
  <c r="DL60" i="36"/>
  <c r="DM60" i="36"/>
  <c r="DN60" i="36"/>
  <c r="DO60" i="36"/>
  <c r="DP60" i="36"/>
  <c r="DQ60" i="36"/>
  <c r="DR60" i="36"/>
  <c r="DS60" i="36"/>
  <c r="DT60" i="36"/>
  <c r="DU60" i="36"/>
  <c r="DV60" i="36"/>
  <c r="DW60" i="36"/>
  <c r="DX60" i="36"/>
  <c r="DY60" i="36"/>
  <c r="DZ60" i="36"/>
  <c r="EA60" i="36"/>
  <c r="EB60" i="36"/>
  <c r="EC60" i="36"/>
  <c r="ED60" i="36"/>
  <c r="EE60" i="36"/>
  <c r="EF60" i="36"/>
  <c r="EG60" i="36"/>
  <c r="EH60" i="36"/>
  <c r="EI60" i="36"/>
  <c r="EJ60" i="36"/>
  <c r="EK60" i="36"/>
  <c r="EL60" i="36"/>
  <c r="EM60" i="36"/>
  <c r="EN60" i="36"/>
  <c r="EO60" i="36"/>
  <c r="EP60" i="36"/>
  <c r="EQ60" i="36"/>
  <c r="ER60" i="36"/>
  <c r="D69" i="36"/>
  <c r="I69" i="36"/>
  <c r="J69" i="36"/>
  <c r="K69" i="36"/>
  <c r="M69" i="36"/>
  <c r="P69" i="36"/>
  <c r="Q69" i="36"/>
  <c r="S69" i="36"/>
  <c r="T69" i="36"/>
  <c r="BA69" i="36"/>
  <c r="BB69" i="36"/>
  <c r="BG69" i="36"/>
  <c r="BH69" i="36"/>
  <c r="BI69" i="36"/>
  <c r="BJ69" i="36"/>
  <c r="BK69" i="36"/>
  <c r="BL69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CA69" i="36"/>
  <c r="CB69" i="36"/>
  <c r="CC69" i="36"/>
  <c r="CD69" i="36"/>
  <c r="CE69" i="36"/>
  <c r="CF69" i="36"/>
  <c r="CG69" i="36"/>
  <c r="CH69" i="36"/>
  <c r="CI69" i="36"/>
  <c r="CJ69" i="36"/>
  <c r="CK69" i="36"/>
  <c r="CL69" i="36"/>
  <c r="CM69" i="36"/>
  <c r="CN69" i="36"/>
  <c r="CO69" i="36"/>
  <c r="CP69" i="36"/>
  <c r="CQ69" i="36"/>
  <c r="CR69" i="36"/>
  <c r="CS69" i="36"/>
  <c r="CT69" i="36"/>
  <c r="CU69" i="36"/>
  <c r="CV69" i="36"/>
  <c r="CW69" i="36"/>
  <c r="CX69" i="36"/>
  <c r="CY69" i="36"/>
  <c r="CZ69" i="36"/>
  <c r="DA69" i="36"/>
  <c r="DB69" i="36"/>
  <c r="DC69" i="36"/>
  <c r="DD69" i="36"/>
  <c r="DE69" i="36"/>
  <c r="DF69" i="36"/>
  <c r="DG69" i="36"/>
  <c r="DH69" i="36"/>
  <c r="DI69" i="36"/>
  <c r="DJ69" i="36"/>
  <c r="DK69" i="36"/>
  <c r="DL69" i="36"/>
  <c r="DM69" i="36"/>
  <c r="DN69" i="36"/>
  <c r="DO69" i="36"/>
  <c r="DP69" i="36"/>
  <c r="DQ69" i="36"/>
  <c r="DR69" i="36"/>
  <c r="DS69" i="36"/>
  <c r="DT69" i="36"/>
  <c r="DU69" i="36"/>
  <c r="DV69" i="36"/>
  <c r="DW69" i="36"/>
  <c r="DX69" i="36"/>
  <c r="DY69" i="36"/>
  <c r="DZ69" i="36"/>
  <c r="EA69" i="36"/>
  <c r="EB69" i="36"/>
  <c r="EC69" i="36"/>
  <c r="ED69" i="36"/>
  <c r="EE69" i="36"/>
  <c r="EF69" i="36"/>
  <c r="EG69" i="36"/>
  <c r="EH69" i="36"/>
  <c r="EI69" i="36"/>
  <c r="EJ69" i="36"/>
  <c r="EK69" i="36"/>
  <c r="EL69" i="36"/>
  <c r="EM69" i="36"/>
  <c r="EN69" i="36"/>
  <c r="EO69" i="36"/>
  <c r="EP69" i="36"/>
  <c r="EQ69" i="36"/>
  <c r="ER69" i="36"/>
  <c r="D84" i="36"/>
  <c r="I84" i="36"/>
  <c r="J84" i="36"/>
  <c r="K84" i="36"/>
  <c r="M84" i="36"/>
  <c r="P84" i="36"/>
  <c r="Q84" i="36"/>
  <c r="S84" i="36"/>
  <c r="T84" i="36"/>
  <c r="BB84" i="36"/>
  <c r="BG84" i="36"/>
  <c r="BH84" i="36"/>
  <c r="BI84" i="36"/>
  <c r="BJ84" i="36"/>
  <c r="BK84" i="36"/>
  <c r="BL84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CA84" i="36"/>
  <c r="CB84" i="36"/>
  <c r="CC84" i="36"/>
  <c r="CD84" i="36"/>
  <c r="CE84" i="36"/>
  <c r="CF84" i="36"/>
  <c r="CG84" i="36"/>
  <c r="CH84" i="36"/>
  <c r="CI84" i="36"/>
  <c r="CJ84" i="36"/>
  <c r="CK84" i="36"/>
  <c r="CL84" i="36"/>
  <c r="CM84" i="36"/>
  <c r="CN84" i="36"/>
  <c r="CO84" i="36"/>
  <c r="CP84" i="36"/>
  <c r="CQ84" i="36"/>
  <c r="CR84" i="36"/>
  <c r="CS84" i="36"/>
  <c r="CT84" i="36"/>
  <c r="CU84" i="36"/>
  <c r="CV84" i="36"/>
  <c r="CW84" i="36"/>
  <c r="CX84" i="36"/>
  <c r="CY84" i="36"/>
  <c r="CZ84" i="36"/>
  <c r="DA84" i="36"/>
  <c r="DB84" i="36"/>
  <c r="DC84" i="36"/>
  <c r="DD84" i="36"/>
  <c r="DE84" i="36"/>
  <c r="DF84" i="36"/>
  <c r="DG84" i="36"/>
  <c r="DH84" i="36"/>
  <c r="DI84" i="36"/>
  <c r="DJ84" i="36"/>
  <c r="DK84" i="36"/>
  <c r="DL84" i="36"/>
  <c r="DM84" i="36"/>
  <c r="DN84" i="36"/>
  <c r="DO84" i="36"/>
  <c r="DP84" i="36"/>
  <c r="DQ84" i="36"/>
  <c r="DR84" i="36"/>
  <c r="DS84" i="36"/>
  <c r="DT84" i="36"/>
  <c r="DU84" i="36"/>
  <c r="DV84" i="36"/>
  <c r="DW84" i="36"/>
  <c r="DX84" i="36"/>
  <c r="DY84" i="36"/>
  <c r="DZ84" i="36"/>
  <c r="EA84" i="36"/>
  <c r="EB84" i="36"/>
  <c r="EC84" i="36"/>
  <c r="ED84" i="36"/>
  <c r="EE84" i="36"/>
  <c r="EF84" i="36"/>
  <c r="EG84" i="36"/>
  <c r="EH84" i="36"/>
  <c r="EI84" i="36"/>
  <c r="EJ84" i="36"/>
  <c r="EK84" i="36"/>
  <c r="EL84" i="36"/>
  <c r="EM84" i="36"/>
  <c r="EN84" i="36"/>
  <c r="EO84" i="36"/>
  <c r="EP84" i="36"/>
  <c r="EQ84" i="36"/>
  <c r="ER84" i="36"/>
  <c r="D89" i="36"/>
  <c r="I89" i="36"/>
  <c r="J89" i="36"/>
  <c r="K89" i="36"/>
  <c r="M89" i="36"/>
  <c r="P89" i="36"/>
  <c r="Q89" i="36"/>
  <c r="S89" i="36"/>
  <c r="T89" i="36"/>
  <c r="BB89" i="36"/>
  <c r="BG89" i="36"/>
  <c r="BH89" i="36"/>
  <c r="BI89" i="36"/>
  <c r="BJ89" i="36"/>
  <c r="BK89" i="36"/>
  <c r="BL89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CA89" i="36"/>
  <c r="CB89" i="36"/>
  <c r="CC89" i="36"/>
  <c r="CD89" i="36"/>
  <c r="CE89" i="36"/>
  <c r="CF89" i="36"/>
  <c r="CG89" i="36"/>
  <c r="CH89" i="36"/>
  <c r="CI89" i="36"/>
  <c r="CJ89" i="36"/>
  <c r="CK89" i="36"/>
  <c r="CL89" i="36"/>
  <c r="CM89" i="36"/>
  <c r="CN89" i="36"/>
  <c r="CO89" i="36"/>
  <c r="CP89" i="36"/>
  <c r="CQ89" i="36"/>
  <c r="CR89" i="36"/>
  <c r="CS89" i="36"/>
  <c r="CT89" i="36"/>
  <c r="CU89" i="36"/>
  <c r="CV89" i="36"/>
  <c r="CW89" i="36"/>
  <c r="CX89" i="36"/>
  <c r="CY89" i="36"/>
  <c r="CZ89" i="36"/>
  <c r="DA89" i="36"/>
  <c r="DB89" i="36"/>
  <c r="DC89" i="36"/>
  <c r="DD89" i="36"/>
  <c r="DE89" i="36"/>
  <c r="DF89" i="36"/>
  <c r="DG89" i="36"/>
  <c r="DH89" i="36"/>
  <c r="DI89" i="36"/>
  <c r="DJ89" i="36"/>
  <c r="DK89" i="36"/>
  <c r="DL89" i="36"/>
  <c r="DM89" i="36"/>
  <c r="DN89" i="36"/>
  <c r="DO89" i="36"/>
  <c r="DP89" i="36"/>
  <c r="DQ89" i="36"/>
  <c r="DR89" i="36"/>
  <c r="DS89" i="36"/>
  <c r="DT89" i="36"/>
  <c r="DU89" i="36"/>
  <c r="DV89" i="36"/>
  <c r="DW89" i="36"/>
  <c r="DX89" i="36"/>
  <c r="DY89" i="36"/>
  <c r="DZ89" i="36"/>
  <c r="EA89" i="36"/>
  <c r="EB89" i="36"/>
  <c r="EC89" i="36"/>
  <c r="ED89" i="36"/>
  <c r="EE89" i="36"/>
  <c r="EF89" i="36"/>
  <c r="EG89" i="36"/>
  <c r="EH89" i="36"/>
  <c r="EI89" i="36"/>
  <c r="EJ89" i="36"/>
  <c r="EK89" i="36"/>
  <c r="EL89" i="36"/>
  <c r="EM89" i="36"/>
  <c r="EN89" i="36"/>
  <c r="EO89" i="36"/>
  <c r="EP89" i="36"/>
  <c r="EQ89" i="36"/>
  <c r="ER89" i="36"/>
  <c r="D125" i="36"/>
  <c r="I125" i="36"/>
  <c r="J125" i="36"/>
  <c r="K125" i="36"/>
  <c r="M125" i="36"/>
  <c r="P125" i="36"/>
  <c r="Q125" i="36"/>
  <c r="S125" i="36"/>
  <c r="T125" i="36"/>
  <c r="BB125" i="36"/>
  <c r="BG125" i="36"/>
  <c r="BH125" i="36"/>
  <c r="BI125" i="36"/>
  <c r="BJ125" i="36"/>
  <c r="BK125" i="36"/>
  <c r="BL125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CA125" i="36"/>
  <c r="CB125" i="36"/>
  <c r="CC125" i="36"/>
  <c r="CD125" i="36"/>
  <c r="CE125" i="36"/>
  <c r="CF125" i="36"/>
  <c r="CG125" i="36"/>
  <c r="CH125" i="36"/>
  <c r="CI125" i="36"/>
  <c r="CJ125" i="36"/>
  <c r="CK125" i="36"/>
  <c r="CL125" i="36"/>
  <c r="CM125" i="36"/>
  <c r="CN125" i="36"/>
  <c r="CO125" i="36"/>
  <c r="CP125" i="36"/>
  <c r="CQ125" i="36"/>
  <c r="CR125" i="36"/>
  <c r="CS125" i="36"/>
  <c r="CT125" i="36"/>
  <c r="CU125" i="36"/>
  <c r="CV125" i="36"/>
  <c r="CW125" i="36"/>
  <c r="CX125" i="36"/>
  <c r="CY125" i="36"/>
  <c r="CZ125" i="36"/>
  <c r="DA125" i="36"/>
  <c r="DB125" i="36"/>
  <c r="DC125" i="36"/>
  <c r="DD125" i="36"/>
  <c r="DE125" i="36"/>
  <c r="DF125" i="36"/>
  <c r="DG125" i="36"/>
  <c r="DH125" i="36"/>
  <c r="DI125" i="36"/>
  <c r="DJ125" i="36"/>
  <c r="DK125" i="36"/>
  <c r="DL125" i="36"/>
  <c r="DM125" i="36"/>
  <c r="DN125" i="36"/>
  <c r="DO125" i="36"/>
  <c r="DP125" i="36"/>
  <c r="DQ125" i="36"/>
  <c r="DR125" i="36"/>
  <c r="DS125" i="36"/>
  <c r="DT125" i="36"/>
  <c r="DU125" i="36"/>
  <c r="DV125" i="36"/>
  <c r="DW125" i="36"/>
  <c r="DX125" i="36"/>
  <c r="DY125" i="36"/>
  <c r="DZ125" i="36"/>
  <c r="EA125" i="36"/>
  <c r="EB125" i="36"/>
  <c r="EC125" i="36"/>
  <c r="ED125" i="36"/>
  <c r="EE125" i="36"/>
  <c r="EF125" i="36"/>
  <c r="EG125" i="36"/>
  <c r="EH125" i="36"/>
  <c r="EI125" i="36"/>
  <c r="EJ125" i="36"/>
  <c r="EK125" i="36"/>
  <c r="EL125" i="36"/>
  <c r="EM125" i="36"/>
  <c r="EN125" i="36"/>
  <c r="EO125" i="36"/>
  <c r="EP125" i="36"/>
  <c r="EQ125" i="36"/>
  <c r="ER125" i="36"/>
  <c r="D141" i="36"/>
  <c r="I141" i="36"/>
  <c r="J141" i="36"/>
  <c r="K141" i="36"/>
  <c r="M141" i="36"/>
  <c r="P141" i="36"/>
  <c r="Q141" i="36"/>
  <c r="S141" i="36"/>
  <c r="T141" i="36"/>
  <c r="BB141" i="36"/>
  <c r="BG141" i="36"/>
  <c r="BH141" i="36"/>
  <c r="BI141" i="36"/>
  <c r="BJ141" i="36"/>
  <c r="BK141" i="36"/>
  <c r="BL141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CA141" i="36"/>
  <c r="CB141" i="36"/>
  <c r="CC141" i="36"/>
  <c r="CD141" i="36"/>
  <c r="CE141" i="36"/>
  <c r="CF141" i="36"/>
  <c r="CG141" i="36"/>
  <c r="CH141" i="36"/>
  <c r="CI141" i="36"/>
  <c r="CJ141" i="36"/>
  <c r="CK141" i="36"/>
  <c r="CL141" i="36"/>
  <c r="CM141" i="36"/>
  <c r="CN141" i="36"/>
  <c r="CO141" i="36"/>
  <c r="CP141" i="36"/>
  <c r="CQ141" i="36"/>
  <c r="CR141" i="36"/>
  <c r="CS141" i="36"/>
  <c r="CT141" i="36"/>
  <c r="CU141" i="36"/>
  <c r="CV141" i="36"/>
  <c r="CW141" i="36"/>
  <c r="CX141" i="36"/>
  <c r="CY141" i="36"/>
  <c r="CZ141" i="36"/>
  <c r="DA141" i="36"/>
  <c r="DB141" i="36"/>
  <c r="DC141" i="36"/>
  <c r="DD141" i="36"/>
  <c r="DE141" i="36"/>
  <c r="DF141" i="36"/>
  <c r="DG141" i="36"/>
  <c r="DH141" i="36"/>
  <c r="DI141" i="36"/>
  <c r="DJ141" i="36"/>
  <c r="DK141" i="36"/>
  <c r="DL141" i="36"/>
  <c r="DM141" i="36"/>
  <c r="DN141" i="36"/>
  <c r="DO141" i="36"/>
  <c r="DP141" i="36"/>
  <c r="DQ141" i="36"/>
  <c r="DR141" i="36"/>
  <c r="DS141" i="36"/>
  <c r="DT141" i="36"/>
  <c r="DU141" i="36"/>
  <c r="DV141" i="36"/>
  <c r="DW141" i="36"/>
  <c r="DX141" i="36"/>
  <c r="DY141" i="36"/>
  <c r="DZ141" i="36"/>
  <c r="EA141" i="36"/>
  <c r="EB141" i="36"/>
  <c r="EC141" i="36"/>
  <c r="ED141" i="36"/>
  <c r="EE141" i="36"/>
  <c r="EF141" i="36"/>
  <c r="EG141" i="36"/>
  <c r="EH141" i="36"/>
  <c r="EI141" i="36"/>
  <c r="EJ141" i="36"/>
  <c r="EK141" i="36"/>
  <c r="EL141" i="36"/>
  <c r="EM141" i="36"/>
  <c r="EN141" i="36"/>
  <c r="EO141" i="36"/>
  <c r="EP141" i="36"/>
  <c r="EQ141" i="36"/>
  <c r="ER141" i="36"/>
  <c r="D144" i="36"/>
  <c r="I144" i="36"/>
  <c r="J144" i="36"/>
  <c r="K144" i="36"/>
  <c r="M144" i="36"/>
  <c r="P144" i="36"/>
  <c r="Q144" i="36"/>
  <c r="S144" i="36"/>
  <c r="T144" i="36"/>
  <c r="BB144" i="36"/>
  <c r="BG144" i="36"/>
  <c r="BH144" i="36"/>
  <c r="BI144" i="36"/>
  <c r="BJ144" i="36"/>
  <c r="BK144" i="36"/>
  <c r="BL144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CA144" i="36"/>
  <c r="CB144" i="36"/>
  <c r="CC144" i="36"/>
  <c r="CD144" i="36"/>
  <c r="CE144" i="36"/>
  <c r="CF144" i="36"/>
  <c r="CG144" i="36"/>
  <c r="CH144" i="36"/>
  <c r="CI144" i="36"/>
  <c r="CJ144" i="36"/>
  <c r="CK144" i="36"/>
  <c r="CL144" i="36"/>
  <c r="CM144" i="36"/>
  <c r="CN144" i="36"/>
  <c r="CO144" i="36"/>
  <c r="CP144" i="36"/>
  <c r="CQ144" i="36"/>
  <c r="CR144" i="36"/>
  <c r="CS144" i="36"/>
  <c r="CT144" i="36"/>
  <c r="CU144" i="36"/>
  <c r="CV144" i="36"/>
  <c r="CW144" i="36"/>
  <c r="CX144" i="36"/>
  <c r="CY144" i="36"/>
  <c r="CZ144" i="36"/>
  <c r="DA144" i="36"/>
  <c r="DB144" i="36"/>
  <c r="DC144" i="36"/>
  <c r="DD144" i="36"/>
  <c r="DE144" i="36"/>
  <c r="DF144" i="36"/>
  <c r="DG144" i="36"/>
  <c r="DH144" i="36"/>
  <c r="DI144" i="36"/>
  <c r="DJ144" i="36"/>
  <c r="DK144" i="36"/>
  <c r="DL144" i="36"/>
  <c r="DM144" i="36"/>
  <c r="DN144" i="36"/>
  <c r="DO144" i="36"/>
  <c r="DP144" i="36"/>
  <c r="DQ144" i="36"/>
  <c r="DR144" i="36"/>
  <c r="DS144" i="36"/>
  <c r="DT144" i="36"/>
  <c r="DU144" i="36"/>
  <c r="DV144" i="36"/>
  <c r="DW144" i="36"/>
  <c r="DX144" i="36"/>
  <c r="DY144" i="36"/>
  <c r="DZ144" i="36"/>
  <c r="EA144" i="36"/>
  <c r="EB144" i="36"/>
  <c r="EC144" i="36"/>
  <c r="ED144" i="36"/>
  <c r="EE144" i="36"/>
  <c r="EF144" i="36"/>
  <c r="EG144" i="36"/>
  <c r="EH144" i="36"/>
  <c r="EI144" i="36"/>
  <c r="EJ144" i="36"/>
  <c r="EK144" i="36"/>
  <c r="EL144" i="36"/>
  <c r="EM144" i="36"/>
  <c r="EN144" i="36"/>
  <c r="EO144" i="36"/>
  <c r="EP144" i="36"/>
  <c r="EQ144" i="36"/>
  <c r="ER144" i="36"/>
  <c r="D157" i="36"/>
  <c r="I157" i="36"/>
  <c r="J157" i="36"/>
  <c r="K157" i="36"/>
  <c r="M157" i="36"/>
  <c r="P157" i="36"/>
  <c r="Q157" i="36"/>
  <c r="S157" i="36"/>
  <c r="T157" i="36"/>
  <c r="BB157" i="36"/>
  <c r="BG157" i="36"/>
  <c r="BH157" i="36"/>
  <c r="BI157" i="36"/>
  <c r="BJ157" i="36"/>
  <c r="BK157" i="36"/>
  <c r="BL157" i="36"/>
  <c r="BM157" i="36"/>
  <c r="BN157" i="36"/>
  <c r="BO157" i="36"/>
  <c r="BP157" i="36"/>
  <c r="BQ157" i="36"/>
  <c r="BR157" i="36"/>
  <c r="BS157" i="36"/>
  <c r="BT157" i="36"/>
  <c r="BU157" i="36"/>
  <c r="BV157" i="36"/>
  <c r="BW157" i="36"/>
  <c r="BX157" i="36"/>
  <c r="BY157" i="36"/>
  <c r="BZ157" i="36"/>
  <c r="CA157" i="36"/>
  <c r="CB157" i="36"/>
  <c r="CC157" i="36"/>
  <c r="CD157" i="36"/>
  <c r="CE157" i="36"/>
  <c r="CF157" i="36"/>
  <c r="CG157" i="36"/>
  <c r="CH157" i="36"/>
  <c r="CI157" i="36"/>
  <c r="CJ157" i="36"/>
  <c r="CK157" i="36"/>
  <c r="CL157" i="36"/>
  <c r="CM157" i="36"/>
  <c r="CN157" i="36"/>
  <c r="CO157" i="36"/>
  <c r="CP157" i="36"/>
  <c r="CQ157" i="36"/>
  <c r="CR157" i="36"/>
  <c r="CS157" i="36"/>
  <c r="CT157" i="36"/>
  <c r="CU157" i="36"/>
  <c r="CV157" i="36"/>
  <c r="CW157" i="36"/>
  <c r="CX157" i="36"/>
  <c r="CY157" i="36"/>
  <c r="CZ157" i="36"/>
  <c r="DA157" i="36"/>
  <c r="DB157" i="36"/>
  <c r="DC157" i="36"/>
  <c r="DD157" i="36"/>
  <c r="DE157" i="36"/>
  <c r="DF157" i="36"/>
  <c r="DG157" i="36"/>
  <c r="DH157" i="36"/>
  <c r="DI157" i="36"/>
  <c r="DJ157" i="36"/>
  <c r="DK157" i="36"/>
  <c r="DL157" i="36"/>
  <c r="DM157" i="36"/>
  <c r="DN157" i="36"/>
  <c r="DO157" i="36"/>
  <c r="DP157" i="36"/>
  <c r="DQ157" i="36"/>
  <c r="DR157" i="36"/>
  <c r="DS157" i="36"/>
  <c r="DT157" i="36"/>
  <c r="DU157" i="36"/>
  <c r="DV157" i="36"/>
  <c r="DW157" i="36"/>
  <c r="DX157" i="36"/>
  <c r="DY157" i="36"/>
  <c r="DZ157" i="36"/>
  <c r="EA157" i="36"/>
  <c r="EB157" i="36"/>
  <c r="EC157" i="36"/>
  <c r="ED157" i="36"/>
  <c r="EE157" i="36"/>
  <c r="EF157" i="36"/>
  <c r="EG157" i="36"/>
  <c r="EH157" i="36"/>
  <c r="EI157" i="36"/>
  <c r="EJ157" i="36"/>
  <c r="EK157" i="36"/>
  <c r="EL157" i="36"/>
  <c r="EM157" i="36"/>
  <c r="EN157" i="36"/>
  <c r="EO157" i="36"/>
  <c r="EP157" i="36"/>
  <c r="EQ157" i="36"/>
  <c r="ER157" i="36"/>
  <c r="D171" i="36"/>
  <c r="I171" i="36"/>
  <c r="J171" i="36"/>
  <c r="K171" i="36"/>
  <c r="M171" i="36"/>
  <c r="P171" i="36"/>
  <c r="Q171" i="36"/>
  <c r="S171" i="36"/>
  <c r="T171" i="36"/>
  <c r="BB171" i="36"/>
  <c r="BG171" i="36"/>
  <c r="BH171" i="36"/>
  <c r="BI171" i="36"/>
  <c r="BJ171" i="36"/>
  <c r="BK171" i="36"/>
  <c r="BL171" i="36"/>
  <c r="BM171" i="36"/>
  <c r="BN171" i="36"/>
  <c r="BO171" i="36"/>
  <c r="BP171" i="36"/>
  <c r="BQ171" i="36"/>
  <c r="BR171" i="36"/>
  <c r="BS171" i="36"/>
  <c r="BT171" i="36"/>
  <c r="BU171" i="36"/>
  <c r="BV171" i="36"/>
  <c r="BW171" i="36"/>
  <c r="BX171" i="36"/>
  <c r="BY171" i="36"/>
  <c r="BZ171" i="36"/>
  <c r="CA171" i="36"/>
  <c r="CB171" i="36"/>
  <c r="CC171" i="36"/>
  <c r="CD171" i="36"/>
  <c r="CE171" i="36"/>
  <c r="CF171" i="36"/>
  <c r="CG171" i="36"/>
  <c r="CH171" i="36"/>
  <c r="CI171" i="36"/>
  <c r="CJ171" i="36"/>
  <c r="CK171" i="36"/>
  <c r="CL171" i="36"/>
  <c r="CM171" i="36"/>
  <c r="CN171" i="36"/>
  <c r="CO171" i="36"/>
  <c r="CP171" i="36"/>
  <c r="CQ171" i="36"/>
  <c r="CR171" i="36"/>
  <c r="CS171" i="36"/>
  <c r="CT171" i="36"/>
  <c r="CU171" i="36"/>
  <c r="CV171" i="36"/>
  <c r="CW171" i="36"/>
  <c r="CX171" i="36"/>
  <c r="CY171" i="36"/>
  <c r="CZ171" i="36"/>
  <c r="DA171" i="36"/>
  <c r="DB171" i="36"/>
  <c r="DC171" i="36"/>
  <c r="DD171" i="36"/>
  <c r="DE171" i="36"/>
  <c r="DF171" i="36"/>
  <c r="DG171" i="36"/>
  <c r="DH171" i="36"/>
  <c r="DI171" i="36"/>
  <c r="DJ171" i="36"/>
  <c r="DK171" i="36"/>
  <c r="DL171" i="36"/>
  <c r="DM171" i="36"/>
  <c r="DN171" i="36"/>
  <c r="DO171" i="36"/>
  <c r="DP171" i="36"/>
  <c r="DQ171" i="36"/>
  <c r="DR171" i="36"/>
  <c r="DS171" i="36"/>
  <c r="DT171" i="36"/>
  <c r="DU171" i="36"/>
  <c r="DV171" i="36"/>
  <c r="DW171" i="36"/>
  <c r="DX171" i="36"/>
  <c r="DY171" i="36"/>
  <c r="DZ171" i="36"/>
  <c r="EA171" i="36"/>
  <c r="EB171" i="36"/>
  <c r="EC171" i="36"/>
  <c r="ED171" i="36"/>
  <c r="EE171" i="36"/>
  <c r="EF171" i="36"/>
  <c r="EG171" i="36"/>
  <c r="EH171" i="36"/>
  <c r="EI171" i="36"/>
  <c r="EJ171" i="36"/>
  <c r="EK171" i="36"/>
  <c r="EL171" i="36"/>
  <c r="EM171" i="36"/>
  <c r="EN171" i="36"/>
  <c r="EO171" i="36"/>
  <c r="EP171" i="36"/>
  <c r="EQ171" i="36"/>
  <c r="ER171" i="36"/>
  <c r="I36" i="36"/>
  <c r="J36" i="36"/>
  <c r="K36" i="36"/>
  <c r="M36" i="36"/>
  <c r="P36" i="36"/>
  <c r="Q36" i="36"/>
  <c r="S36" i="36"/>
  <c r="T36" i="36"/>
  <c r="BB36" i="36"/>
  <c r="BG36" i="36"/>
  <c r="BH36" i="36"/>
  <c r="BI36" i="36"/>
  <c r="BJ36" i="36"/>
  <c r="BK36" i="36"/>
  <c r="BL36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CA36" i="36"/>
  <c r="CB36" i="36"/>
  <c r="CC36" i="36"/>
  <c r="CD36" i="36"/>
  <c r="CE36" i="36"/>
  <c r="CF36" i="36"/>
  <c r="CG36" i="36"/>
  <c r="CH36" i="36"/>
  <c r="CI36" i="36"/>
  <c r="CJ36" i="36"/>
  <c r="CK36" i="36"/>
  <c r="CL36" i="36"/>
  <c r="CM36" i="36"/>
  <c r="CN36" i="36"/>
  <c r="CO36" i="36"/>
  <c r="CP36" i="36"/>
  <c r="CQ36" i="36"/>
  <c r="CR36" i="36"/>
  <c r="CS36" i="36"/>
  <c r="CT36" i="36"/>
  <c r="CU36" i="36"/>
  <c r="CV36" i="36"/>
  <c r="CW36" i="36"/>
  <c r="CX36" i="36"/>
  <c r="CY36" i="36"/>
  <c r="CZ36" i="36"/>
  <c r="DA36" i="36"/>
  <c r="DB36" i="36"/>
  <c r="DC36" i="36"/>
  <c r="DD36" i="36"/>
  <c r="DE36" i="36"/>
  <c r="DF36" i="36"/>
  <c r="DG36" i="36"/>
  <c r="DH36" i="36"/>
  <c r="DI36" i="36"/>
  <c r="DJ36" i="36"/>
  <c r="DK36" i="36"/>
  <c r="DL36" i="36"/>
  <c r="DM36" i="36"/>
  <c r="DN36" i="36"/>
  <c r="DO36" i="36"/>
  <c r="DP36" i="36"/>
  <c r="DQ36" i="36"/>
  <c r="DR36" i="36"/>
  <c r="DS36" i="36"/>
  <c r="DT36" i="36"/>
  <c r="DU36" i="36"/>
  <c r="DV36" i="36"/>
  <c r="DW36" i="36"/>
  <c r="DX36" i="36"/>
  <c r="DY36" i="36"/>
  <c r="DZ36" i="36"/>
  <c r="EA36" i="36"/>
  <c r="EB36" i="36"/>
  <c r="EC36" i="36"/>
  <c r="ED36" i="36"/>
  <c r="EE36" i="36"/>
  <c r="EF36" i="36"/>
  <c r="EG36" i="36"/>
  <c r="EH36" i="36"/>
  <c r="EI36" i="36"/>
  <c r="EJ36" i="36"/>
  <c r="EK36" i="36"/>
  <c r="EL36" i="36"/>
  <c r="EM36" i="36"/>
  <c r="EN36" i="36"/>
  <c r="EO36" i="36"/>
  <c r="EP36" i="36"/>
  <c r="EQ36" i="36"/>
  <c r="ER36" i="36"/>
  <c r="D36" i="36"/>
  <c r="D9" i="36"/>
  <c r="I9" i="36"/>
  <c r="J9" i="36"/>
  <c r="K9" i="36"/>
  <c r="M9" i="36"/>
  <c r="P9" i="36"/>
  <c r="Q9" i="36"/>
  <c r="S9" i="36"/>
  <c r="T9" i="36"/>
  <c r="BB9" i="36"/>
  <c r="BG9" i="36"/>
  <c r="BH9" i="36"/>
  <c r="BI9" i="36"/>
  <c r="BJ9" i="36"/>
  <c r="BK9" i="36"/>
  <c r="BL9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CA9" i="36"/>
  <c r="CB9" i="36"/>
  <c r="CC9" i="36"/>
  <c r="CD9" i="36"/>
  <c r="CE9" i="36"/>
  <c r="CF9" i="36"/>
  <c r="CG9" i="36"/>
  <c r="CH9" i="36"/>
  <c r="CI9" i="36"/>
  <c r="CJ9" i="36"/>
  <c r="CK9" i="36"/>
  <c r="CL9" i="36"/>
  <c r="CM9" i="36"/>
  <c r="CN9" i="36"/>
  <c r="CO9" i="36"/>
  <c r="CP9" i="36"/>
  <c r="CQ9" i="36"/>
  <c r="CR9" i="36"/>
  <c r="CS9" i="36"/>
  <c r="CT9" i="36"/>
  <c r="CU9" i="36"/>
  <c r="CV9" i="36"/>
  <c r="CW9" i="36"/>
  <c r="CX9" i="36"/>
  <c r="CY9" i="36"/>
  <c r="CZ9" i="36"/>
  <c r="DA9" i="36"/>
  <c r="DB9" i="36"/>
  <c r="DC9" i="36"/>
  <c r="DD9" i="36"/>
  <c r="DE9" i="36"/>
  <c r="DF9" i="36"/>
  <c r="DG9" i="36"/>
  <c r="DH9" i="36"/>
  <c r="DI9" i="36"/>
  <c r="DJ9" i="36"/>
  <c r="DK9" i="36"/>
  <c r="DL9" i="36"/>
  <c r="DM9" i="36"/>
  <c r="DN9" i="36"/>
  <c r="DO9" i="36"/>
  <c r="DP9" i="36"/>
  <c r="DQ9" i="36"/>
  <c r="DR9" i="36"/>
  <c r="DS9" i="36"/>
  <c r="DT9" i="36"/>
  <c r="DU9" i="36"/>
  <c r="DV9" i="36"/>
  <c r="DW9" i="36"/>
  <c r="DX9" i="36"/>
  <c r="DY9" i="36"/>
  <c r="DZ9" i="36"/>
  <c r="EA9" i="36"/>
  <c r="EB9" i="36"/>
  <c r="EC9" i="36"/>
  <c r="ED9" i="36"/>
  <c r="EE9" i="36"/>
  <c r="EF9" i="36"/>
  <c r="EG9" i="36"/>
  <c r="EH9" i="36"/>
  <c r="EI9" i="36"/>
  <c r="EJ9" i="36"/>
  <c r="EK9" i="36"/>
  <c r="EL9" i="36"/>
  <c r="EM9" i="36"/>
  <c r="EN9" i="36"/>
  <c r="EO9" i="36"/>
  <c r="EP9" i="36"/>
  <c r="EQ9" i="36"/>
  <c r="ER9" i="36"/>
  <c r="D19" i="36"/>
  <c r="I19" i="36"/>
  <c r="J19" i="36"/>
  <c r="K19" i="36"/>
  <c r="M19" i="36"/>
  <c r="P19" i="36"/>
  <c r="Q19" i="36"/>
  <c r="S19" i="36"/>
  <c r="T19" i="36"/>
  <c r="BB19" i="36"/>
  <c r="BG19" i="36"/>
  <c r="BH19" i="36"/>
  <c r="BI19" i="36"/>
  <c r="BJ19" i="36"/>
  <c r="BK19" i="36"/>
  <c r="BL19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CA19" i="36"/>
  <c r="CB19" i="36"/>
  <c r="CC19" i="36"/>
  <c r="CD19" i="36"/>
  <c r="CE19" i="36"/>
  <c r="CF19" i="36"/>
  <c r="CG19" i="36"/>
  <c r="CH19" i="36"/>
  <c r="CI19" i="36"/>
  <c r="CJ19" i="36"/>
  <c r="CK19" i="36"/>
  <c r="CL19" i="36"/>
  <c r="CM19" i="36"/>
  <c r="CN19" i="36"/>
  <c r="CO19" i="36"/>
  <c r="CP19" i="36"/>
  <c r="CQ19" i="36"/>
  <c r="CR19" i="36"/>
  <c r="CS19" i="36"/>
  <c r="CT19" i="36"/>
  <c r="CU19" i="36"/>
  <c r="CV19" i="36"/>
  <c r="CW19" i="36"/>
  <c r="CX19" i="36"/>
  <c r="CY19" i="36"/>
  <c r="CZ19" i="36"/>
  <c r="DA19" i="36"/>
  <c r="DB19" i="36"/>
  <c r="DC19" i="36"/>
  <c r="DD19" i="36"/>
  <c r="DE19" i="36"/>
  <c r="DF19" i="36"/>
  <c r="DG19" i="36"/>
  <c r="DH19" i="36"/>
  <c r="DI19" i="36"/>
  <c r="DJ19" i="36"/>
  <c r="DK19" i="36"/>
  <c r="DL19" i="36"/>
  <c r="DM19" i="36"/>
  <c r="DN19" i="36"/>
  <c r="DO19" i="36"/>
  <c r="DP19" i="36"/>
  <c r="DQ19" i="36"/>
  <c r="DR19" i="36"/>
  <c r="DS19" i="36"/>
  <c r="DT19" i="36"/>
  <c r="DU19" i="36"/>
  <c r="DV19" i="36"/>
  <c r="DW19" i="36"/>
  <c r="DX19" i="36"/>
  <c r="DY19" i="36"/>
  <c r="DZ19" i="36"/>
  <c r="EA19" i="36"/>
  <c r="EB19" i="36"/>
  <c r="EC19" i="36"/>
  <c r="ED19" i="36"/>
  <c r="EE19" i="36"/>
  <c r="EF19" i="36"/>
  <c r="EG19" i="36"/>
  <c r="EH19" i="36"/>
  <c r="EI19" i="36"/>
  <c r="EJ19" i="36"/>
  <c r="EK19" i="36"/>
  <c r="EL19" i="36"/>
  <c r="EM19" i="36"/>
  <c r="EN19" i="36"/>
  <c r="EO19" i="36"/>
  <c r="EP19" i="36"/>
  <c r="EQ19" i="36"/>
  <c r="ER19" i="36"/>
  <c r="D28" i="36"/>
  <c r="I28" i="36"/>
  <c r="J28" i="36"/>
  <c r="K28" i="36"/>
  <c r="M28" i="36"/>
  <c r="P28" i="36"/>
  <c r="Q28" i="36"/>
  <c r="S28" i="36"/>
  <c r="T28" i="36"/>
  <c r="BB28" i="36"/>
  <c r="BG28" i="36"/>
  <c r="BH28" i="36"/>
  <c r="BI28" i="36"/>
  <c r="BJ28" i="36"/>
  <c r="BK28" i="36"/>
  <c r="BL28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CA28" i="36"/>
  <c r="CB28" i="36"/>
  <c r="CC28" i="36"/>
  <c r="CD28" i="36"/>
  <c r="CE28" i="36"/>
  <c r="CF28" i="36"/>
  <c r="CG28" i="36"/>
  <c r="CH28" i="36"/>
  <c r="CI28" i="36"/>
  <c r="CJ28" i="36"/>
  <c r="CK28" i="36"/>
  <c r="CL28" i="36"/>
  <c r="CM28" i="36"/>
  <c r="CN28" i="36"/>
  <c r="CO28" i="36"/>
  <c r="CP28" i="36"/>
  <c r="CQ28" i="36"/>
  <c r="CR28" i="36"/>
  <c r="CS28" i="36"/>
  <c r="CT28" i="36"/>
  <c r="CU28" i="36"/>
  <c r="CV28" i="36"/>
  <c r="CW28" i="36"/>
  <c r="CX28" i="36"/>
  <c r="CY28" i="36"/>
  <c r="CZ28" i="36"/>
  <c r="DA28" i="36"/>
  <c r="DB28" i="36"/>
  <c r="DC28" i="36"/>
  <c r="DD28" i="36"/>
  <c r="DE28" i="36"/>
  <c r="DF28" i="36"/>
  <c r="DG28" i="36"/>
  <c r="DH28" i="36"/>
  <c r="DI28" i="36"/>
  <c r="DJ28" i="36"/>
  <c r="DK28" i="36"/>
  <c r="DL28" i="36"/>
  <c r="DM28" i="36"/>
  <c r="DN28" i="36"/>
  <c r="DO28" i="36"/>
  <c r="DP28" i="36"/>
  <c r="DQ28" i="36"/>
  <c r="DR28" i="36"/>
  <c r="DS28" i="36"/>
  <c r="DT28" i="36"/>
  <c r="DU28" i="36"/>
  <c r="DV28" i="36"/>
  <c r="DW28" i="36"/>
  <c r="DX28" i="36"/>
  <c r="DY28" i="36"/>
  <c r="DZ28" i="36"/>
  <c r="EA28" i="36"/>
  <c r="EB28" i="36"/>
  <c r="EC28" i="36"/>
  <c r="ED28" i="36"/>
  <c r="EE28" i="36"/>
  <c r="EF28" i="36"/>
  <c r="EG28" i="36"/>
  <c r="EH28" i="36"/>
  <c r="EI28" i="36"/>
  <c r="EJ28" i="36"/>
  <c r="EK28" i="36"/>
  <c r="EL28" i="36"/>
  <c r="EM28" i="36"/>
  <c r="EN28" i="36"/>
  <c r="EO28" i="36"/>
  <c r="EP28" i="36"/>
  <c r="EQ28" i="36"/>
  <c r="ER28" i="36"/>
  <c r="D43" i="36"/>
  <c r="I43" i="36"/>
  <c r="J43" i="36"/>
  <c r="K43" i="36"/>
  <c r="M43" i="36"/>
  <c r="P43" i="36"/>
  <c r="Q43" i="36"/>
  <c r="S43" i="36"/>
  <c r="T43" i="36"/>
  <c r="BB43" i="36"/>
  <c r="BG43" i="36"/>
  <c r="BH43" i="36"/>
  <c r="BI43" i="36"/>
  <c r="BJ43" i="36"/>
  <c r="BK43" i="36"/>
  <c r="BL43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CA43" i="36"/>
  <c r="CB43" i="36"/>
  <c r="CC43" i="36"/>
  <c r="CD43" i="36"/>
  <c r="CE43" i="36"/>
  <c r="CF43" i="36"/>
  <c r="CG43" i="36"/>
  <c r="CH43" i="36"/>
  <c r="CI43" i="36"/>
  <c r="CJ43" i="36"/>
  <c r="CK43" i="36"/>
  <c r="CL43" i="36"/>
  <c r="CM43" i="36"/>
  <c r="CN43" i="36"/>
  <c r="CO43" i="36"/>
  <c r="CP43" i="36"/>
  <c r="CQ43" i="36"/>
  <c r="CR43" i="36"/>
  <c r="CS43" i="36"/>
  <c r="CT43" i="36"/>
  <c r="CU43" i="36"/>
  <c r="CV43" i="36"/>
  <c r="CW43" i="36"/>
  <c r="CX43" i="36"/>
  <c r="CY43" i="36"/>
  <c r="CZ43" i="36"/>
  <c r="DA43" i="36"/>
  <c r="DB43" i="36"/>
  <c r="DC43" i="36"/>
  <c r="DE43" i="36"/>
  <c r="DF43" i="36"/>
  <c r="DG43" i="36"/>
  <c r="DH43" i="36"/>
  <c r="DI43" i="36"/>
  <c r="DJ43" i="36"/>
  <c r="DK43" i="36"/>
  <c r="DL43" i="36"/>
  <c r="DM43" i="36"/>
  <c r="DN43" i="36"/>
  <c r="DO43" i="36"/>
  <c r="DP43" i="36"/>
  <c r="DQ43" i="36"/>
  <c r="DR43" i="36"/>
  <c r="DS43" i="36"/>
  <c r="DT43" i="36"/>
  <c r="DU43" i="36"/>
  <c r="DW43" i="36"/>
  <c r="DX43" i="36"/>
  <c r="DY43" i="36"/>
  <c r="DZ43" i="36"/>
  <c r="EA43" i="36"/>
  <c r="EB43" i="36"/>
  <c r="EC43" i="36"/>
  <c r="ED43" i="36"/>
  <c r="EE43" i="36"/>
  <c r="EF43" i="36"/>
  <c r="EG43" i="36"/>
  <c r="EH43" i="36"/>
  <c r="EI43" i="36"/>
  <c r="EJ43" i="36"/>
  <c r="EK43" i="36"/>
  <c r="EL43" i="36"/>
  <c r="EM43" i="36"/>
  <c r="EO43" i="36"/>
  <c r="EP43" i="36"/>
  <c r="EQ43" i="36"/>
  <c r="ER43" i="36"/>
  <c r="D51" i="36"/>
  <c r="I51" i="36"/>
  <c r="J51" i="36"/>
  <c r="K51" i="36"/>
  <c r="M51" i="36"/>
  <c r="P51" i="36"/>
  <c r="Q51" i="36"/>
  <c r="S51" i="36"/>
  <c r="T51" i="36"/>
  <c r="BB51" i="36"/>
  <c r="BG51" i="36"/>
  <c r="BH51" i="36"/>
  <c r="BI51" i="36"/>
  <c r="BJ51" i="36"/>
  <c r="BK51" i="36"/>
  <c r="BL51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CA51" i="36"/>
  <c r="CB51" i="36"/>
  <c r="CC51" i="36"/>
  <c r="CD51" i="36"/>
  <c r="CE51" i="36"/>
  <c r="CF51" i="36"/>
  <c r="CG51" i="36"/>
  <c r="CH51" i="36"/>
  <c r="CI51" i="36"/>
  <c r="CJ51" i="36"/>
  <c r="CK51" i="36"/>
  <c r="CL51" i="36"/>
  <c r="CM51" i="36"/>
  <c r="CN51" i="36"/>
  <c r="CO51" i="36"/>
  <c r="CP51" i="36"/>
  <c r="CQ51" i="36"/>
  <c r="CR51" i="36"/>
  <c r="CS51" i="36"/>
  <c r="CT51" i="36"/>
  <c r="CU51" i="36"/>
  <c r="CV51" i="36"/>
  <c r="CW51" i="36"/>
  <c r="CX51" i="36"/>
  <c r="CY51" i="36"/>
  <c r="CZ51" i="36"/>
  <c r="DA51" i="36"/>
  <c r="DB51" i="36"/>
  <c r="DC51" i="36"/>
  <c r="DD51" i="36"/>
  <c r="DE51" i="36"/>
  <c r="DF51" i="36"/>
  <c r="DG51" i="36"/>
  <c r="DH51" i="36"/>
  <c r="DI51" i="36"/>
  <c r="DJ51" i="36"/>
  <c r="DK51" i="36"/>
  <c r="DL51" i="36"/>
  <c r="DM51" i="36"/>
  <c r="DN51" i="36"/>
  <c r="DO51" i="36"/>
  <c r="DP51" i="36"/>
  <c r="DQ51" i="36"/>
  <c r="DR51" i="36"/>
  <c r="DS51" i="36"/>
  <c r="DT51" i="36"/>
  <c r="DU51" i="36"/>
  <c r="DV51" i="36"/>
  <c r="DW51" i="36"/>
  <c r="DX51" i="36"/>
  <c r="DY51" i="36"/>
  <c r="DZ51" i="36"/>
  <c r="EA51" i="36"/>
  <c r="EB51" i="36"/>
  <c r="EC51" i="36"/>
  <c r="ED51" i="36"/>
  <c r="EE51" i="36"/>
  <c r="EF51" i="36"/>
  <c r="EG51" i="36"/>
  <c r="EH51" i="36"/>
  <c r="EI51" i="36"/>
  <c r="EJ51" i="36"/>
  <c r="EK51" i="36"/>
  <c r="EL51" i="36"/>
  <c r="EM51" i="36"/>
  <c r="EN51" i="36"/>
  <c r="EO51" i="36"/>
  <c r="EP51" i="36"/>
  <c r="EQ51" i="36"/>
  <c r="ER51" i="36"/>
  <c r="D66" i="36"/>
  <c r="I66" i="36"/>
  <c r="J66" i="36"/>
  <c r="K66" i="36"/>
  <c r="M66" i="36"/>
  <c r="P66" i="36"/>
  <c r="Q66" i="36"/>
  <c r="S66" i="36"/>
  <c r="T66" i="36"/>
  <c r="BB66" i="36"/>
  <c r="BG66" i="36"/>
  <c r="BH66" i="36"/>
  <c r="BI66" i="36"/>
  <c r="BJ66" i="36"/>
  <c r="BK66" i="36"/>
  <c r="BL66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CA66" i="36"/>
  <c r="CB66" i="36"/>
  <c r="CC66" i="36"/>
  <c r="CD66" i="36"/>
  <c r="CE66" i="36"/>
  <c r="CF66" i="36"/>
  <c r="CG66" i="36"/>
  <c r="CH66" i="36"/>
  <c r="CI66" i="36"/>
  <c r="CJ66" i="36"/>
  <c r="CK66" i="36"/>
  <c r="CL66" i="36"/>
  <c r="CM66" i="36"/>
  <c r="CN66" i="36"/>
  <c r="CO66" i="36"/>
  <c r="CP66" i="36"/>
  <c r="CQ66" i="36"/>
  <c r="CR66" i="36"/>
  <c r="CS66" i="36"/>
  <c r="CT66" i="36"/>
  <c r="CU66" i="36"/>
  <c r="CV66" i="36"/>
  <c r="CW66" i="36"/>
  <c r="CX66" i="36"/>
  <c r="CY66" i="36"/>
  <c r="CZ66" i="36"/>
  <c r="DA66" i="36"/>
  <c r="DB66" i="36"/>
  <c r="DC66" i="36"/>
  <c r="DD66" i="36"/>
  <c r="DE66" i="36"/>
  <c r="DF66" i="36"/>
  <c r="DG66" i="36"/>
  <c r="DH66" i="36"/>
  <c r="DI66" i="36"/>
  <c r="DJ66" i="36"/>
  <c r="DK66" i="36"/>
  <c r="DL66" i="36"/>
  <c r="DM66" i="36"/>
  <c r="DN66" i="36"/>
  <c r="DO66" i="36"/>
  <c r="DP66" i="36"/>
  <c r="DQ66" i="36"/>
  <c r="DR66" i="36"/>
  <c r="DS66" i="36"/>
  <c r="DT66" i="36"/>
  <c r="DU66" i="36"/>
  <c r="DV66" i="36"/>
  <c r="DW66" i="36"/>
  <c r="DX66" i="36"/>
  <c r="DY66" i="36"/>
  <c r="DZ66" i="36"/>
  <c r="EA66" i="36"/>
  <c r="EB66" i="36"/>
  <c r="EC66" i="36"/>
  <c r="ED66" i="36"/>
  <c r="EE66" i="36"/>
  <c r="EF66" i="36"/>
  <c r="EG66" i="36"/>
  <c r="EH66" i="36"/>
  <c r="EI66" i="36"/>
  <c r="EJ66" i="36"/>
  <c r="EK66" i="36"/>
  <c r="EL66" i="36"/>
  <c r="EM66" i="36"/>
  <c r="EN66" i="36"/>
  <c r="EO66" i="36"/>
  <c r="EP66" i="36"/>
  <c r="EQ66" i="36"/>
  <c r="ER66" i="36"/>
  <c r="D68" i="36"/>
  <c r="I68" i="36"/>
  <c r="J68" i="36"/>
  <c r="K68" i="36"/>
  <c r="M68" i="36"/>
  <c r="P68" i="36"/>
  <c r="Q68" i="36"/>
  <c r="S68" i="36"/>
  <c r="T68" i="36"/>
  <c r="BB68" i="36"/>
  <c r="BG68" i="36"/>
  <c r="BH68" i="36"/>
  <c r="BI68" i="36"/>
  <c r="BJ68" i="36"/>
  <c r="BK68" i="36"/>
  <c r="BL68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CA68" i="36"/>
  <c r="CB68" i="36"/>
  <c r="CC68" i="36"/>
  <c r="CD68" i="36"/>
  <c r="CE68" i="36"/>
  <c r="CF68" i="36"/>
  <c r="CG68" i="36"/>
  <c r="CH68" i="36"/>
  <c r="CI68" i="36"/>
  <c r="CJ68" i="36"/>
  <c r="CK68" i="36"/>
  <c r="CL68" i="36"/>
  <c r="CM68" i="36"/>
  <c r="CN68" i="36"/>
  <c r="CO68" i="36"/>
  <c r="CP68" i="36"/>
  <c r="CQ68" i="36"/>
  <c r="CR68" i="36"/>
  <c r="CS68" i="36"/>
  <c r="CT68" i="36"/>
  <c r="CU68" i="36"/>
  <c r="CV68" i="36"/>
  <c r="CW68" i="36"/>
  <c r="CX68" i="36"/>
  <c r="CY68" i="36"/>
  <c r="CZ68" i="36"/>
  <c r="DA68" i="36"/>
  <c r="DB68" i="36"/>
  <c r="DC68" i="36"/>
  <c r="DD68" i="36"/>
  <c r="DE68" i="36"/>
  <c r="DF68" i="36"/>
  <c r="DG68" i="36"/>
  <c r="DH68" i="36"/>
  <c r="DI68" i="36"/>
  <c r="DJ68" i="36"/>
  <c r="DK68" i="36"/>
  <c r="DL68" i="36"/>
  <c r="DM68" i="36"/>
  <c r="DN68" i="36"/>
  <c r="DO68" i="36"/>
  <c r="DP68" i="36"/>
  <c r="DQ68" i="36"/>
  <c r="DR68" i="36"/>
  <c r="DS68" i="36"/>
  <c r="DT68" i="36"/>
  <c r="DU68" i="36"/>
  <c r="DV68" i="36"/>
  <c r="DW68" i="36"/>
  <c r="DX68" i="36"/>
  <c r="DY68" i="36"/>
  <c r="DZ68" i="36"/>
  <c r="EA68" i="36"/>
  <c r="EB68" i="36"/>
  <c r="EC68" i="36"/>
  <c r="ED68" i="36"/>
  <c r="EE68" i="36"/>
  <c r="EF68" i="36"/>
  <c r="EG68" i="36"/>
  <c r="EH68" i="36"/>
  <c r="EI68" i="36"/>
  <c r="EJ68" i="36"/>
  <c r="EK68" i="36"/>
  <c r="EL68" i="36"/>
  <c r="EM68" i="36"/>
  <c r="EN68" i="36"/>
  <c r="EO68" i="36"/>
  <c r="EP68" i="36"/>
  <c r="EQ68" i="36"/>
  <c r="ER68" i="36"/>
  <c r="D71" i="36"/>
  <c r="I71" i="36"/>
  <c r="J71" i="36"/>
  <c r="K71" i="36"/>
  <c r="M71" i="36"/>
  <c r="O71" i="36"/>
  <c r="P71" i="36"/>
  <c r="Q71" i="36"/>
  <c r="S71" i="36"/>
  <c r="T71" i="36"/>
  <c r="BA71" i="36"/>
  <c r="BB71" i="36"/>
  <c r="BG71" i="36"/>
  <c r="BH71" i="36"/>
  <c r="BI71" i="36"/>
  <c r="BJ71" i="36"/>
  <c r="BK71" i="36"/>
  <c r="BL71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CA71" i="36"/>
  <c r="CB71" i="36"/>
  <c r="CC71" i="36"/>
  <c r="CD71" i="36"/>
  <c r="CE71" i="36"/>
  <c r="CF71" i="36"/>
  <c r="CG71" i="36"/>
  <c r="CH71" i="36"/>
  <c r="CI71" i="36"/>
  <c r="CJ71" i="36"/>
  <c r="CK71" i="36"/>
  <c r="CL71" i="36"/>
  <c r="CM71" i="36"/>
  <c r="CN71" i="36"/>
  <c r="CO71" i="36"/>
  <c r="CP71" i="36"/>
  <c r="CQ71" i="36"/>
  <c r="CR71" i="36"/>
  <c r="CS71" i="36"/>
  <c r="CT71" i="36"/>
  <c r="CU71" i="36"/>
  <c r="CV71" i="36"/>
  <c r="CW71" i="36"/>
  <c r="CX71" i="36"/>
  <c r="CY71" i="36"/>
  <c r="CZ71" i="36"/>
  <c r="DA71" i="36"/>
  <c r="DB71" i="36"/>
  <c r="DC71" i="36"/>
  <c r="DD71" i="36"/>
  <c r="DE71" i="36"/>
  <c r="DF71" i="36"/>
  <c r="DG71" i="36"/>
  <c r="DH71" i="36"/>
  <c r="DI71" i="36"/>
  <c r="DJ71" i="36"/>
  <c r="DK71" i="36"/>
  <c r="DL71" i="36"/>
  <c r="DM71" i="36"/>
  <c r="DN71" i="36"/>
  <c r="DO71" i="36"/>
  <c r="DP71" i="36"/>
  <c r="DQ71" i="36"/>
  <c r="DR71" i="36"/>
  <c r="DS71" i="36"/>
  <c r="DT71" i="36"/>
  <c r="DU71" i="36"/>
  <c r="DV71" i="36"/>
  <c r="DW71" i="36"/>
  <c r="DX71" i="36"/>
  <c r="DY71" i="36"/>
  <c r="DZ71" i="36"/>
  <c r="EA71" i="36"/>
  <c r="EB71" i="36"/>
  <c r="EC71" i="36"/>
  <c r="ED71" i="36"/>
  <c r="EE71" i="36"/>
  <c r="EF71" i="36"/>
  <c r="EG71" i="36"/>
  <c r="EH71" i="36"/>
  <c r="EI71" i="36"/>
  <c r="EJ71" i="36"/>
  <c r="EK71" i="36"/>
  <c r="EL71" i="36"/>
  <c r="EM71" i="36"/>
  <c r="EN71" i="36"/>
  <c r="EO71" i="36"/>
  <c r="EP71" i="36"/>
  <c r="EQ71" i="36"/>
  <c r="ER71" i="36"/>
  <c r="D85" i="36"/>
  <c r="I85" i="36"/>
  <c r="J85" i="36"/>
  <c r="K85" i="36"/>
  <c r="M85" i="36"/>
  <c r="P85" i="36"/>
  <c r="Q85" i="36"/>
  <c r="S85" i="36"/>
  <c r="T85" i="36"/>
  <c r="BB85" i="36"/>
  <c r="BG85" i="36"/>
  <c r="BH85" i="36"/>
  <c r="BI85" i="36"/>
  <c r="BJ85" i="36"/>
  <c r="BK85" i="36"/>
  <c r="BL85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CA85" i="36"/>
  <c r="CB85" i="36"/>
  <c r="CC85" i="36"/>
  <c r="CD85" i="36"/>
  <c r="CE85" i="36"/>
  <c r="CF85" i="36"/>
  <c r="CG85" i="36"/>
  <c r="CH85" i="36"/>
  <c r="CI85" i="36"/>
  <c r="CJ85" i="36"/>
  <c r="CK85" i="36"/>
  <c r="CL85" i="36"/>
  <c r="CM85" i="36"/>
  <c r="CN85" i="36"/>
  <c r="CO85" i="36"/>
  <c r="CP85" i="36"/>
  <c r="CQ85" i="36"/>
  <c r="CR85" i="36"/>
  <c r="CS85" i="36"/>
  <c r="CT85" i="36"/>
  <c r="CU85" i="36"/>
  <c r="CV85" i="36"/>
  <c r="CW85" i="36"/>
  <c r="CX85" i="36"/>
  <c r="CY85" i="36"/>
  <c r="CZ85" i="36"/>
  <c r="DA85" i="36"/>
  <c r="DB85" i="36"/>
  <c r="DC85" i="36"/>
  <c r="DD85" i="36"/>
  <c r="DE85" i="36"/>
  <c r="DF85" i="36"/>
  <c r="DG85" i="36"/>
  <c r="DH85" i="36"/>
  <c r="DI85" i="36"/>
  <c r="DJ85" i="36"/>
  <c r="DK85" i="36"/>
  <c r="DL85" i="36"/>
  <c r="DM85" i="36"/>
  <c r="DN85" i="36"/>
  <c r="DO85" i="36"/>
  <c r="DP85" i="36"/>
  <c r="DQ85" i="36"/>
  <c r="DR85" i="36"/>
  <c r="DS85" i="36"/>
  <c r="DT85" i="36"/>
  <c r="DU85" i="36"/>
  <c r="DV85" i="36"/>
  <c r="DW85" i="36"/>
  <c r="DX85" i="36"/>
  <c r="DY85" i="36"/>
  <c r="DZ85" i="36"/>
  <c r="EA85" i="36"/>
  <c r="EB85" i="36"/>
  <c r="EC85" i="36"/>
  <c r="ED85" i="36"/>
  <c r="EE85" i="36"/>
  <c r="EF85" i="36"/>
  <c r="EG85" i="36"/>
  <c r="EH85" i="36"/>
  <c r="EI85" i="36"/>
  <c r="EJ85" i="36"/>
  <c r="EK85" i="36"/>
  <c r="EL85" i="36"/>
  <c r="EM85" i="36"/>
  <c r="EN85" i="36"/>
  <c r="EO85" i="36"/>
  <c r="EP85" i="36"/>
  <c r="EQ85" i="36"/>
  <c r="ER85" i="36"/>
  <c r="D94" i="36"/>
  <c r="I94" i="36"/>
  <c r="J94" i="36"/>
  <c r="K94" i="36"/>
  <c r="M94" i="36"/>
  <c r="P94" i="36"/>
  <c r="Q94" i="36"/>
  <c r="S94" i="36"/>
  <c r="T94" i="36"/>
  <c r="BB94" i="36"/>
  <c r="BG94" i="36"/>
  <c r="BH94" i="36"/>
  <c r="BI94" i="36"/>
  <c r="BJ94" i="36"/>
  <c r="BK94" i="36"/>
  <c r="BL94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CA94" i="36"/>
  <c r="CB94" i="36"/>
  <c r="CC94" i="36"/>
  <c r="CD94" i="36"/>
  <c r="CE94" i="36"/>
  <c r="CF94" i="36"/>
  <c r="CG94" i="36"/>
  <c r="CH94" i="36"/>
  <c r="CI94" i="36"/>
  <c r="CJ94" i="36"/>
  <c r="CK94" i="36"/>
  <c r="CL94" i="36"/>
  <c r="CM94" i="36"/>
  <c r="CN94" i="36"/>
  <c r="CO94" i="36"/>
  <c r="CP94" i="36"/>
  <c r="CQ94" i="36"/>
  <c r="CR94" i="36"/>
  <c r="CS94" i="36"/>
  <c r="CT94" i="36"/>
  <c r="CU94" i="36"/>
  <c r="CV94" i="36"/>
  <c r="CW94" i="36"/>
  <c r="CX94" i="36"/>
  <c r="CY94" i="36"/>
  <c r="CZ94" i="36"/>
  <c r="DA94" i="36"/>
  <c r="DB94" i="36"/>
  <c r="DC94" i="36"/>
  <c r="DD94" i="36"/>
  <c r="DE94" i="36"/>
  <c r="DF94" i="36"/>
  <c r="DG94" i="36"/>
  <c r="DH94" i="36"/>
  <c r="DI94" i="36"/>
  <c r="DJ94" i="36"/>
  <c r="DK94" i="36"/>
  <c r="DL94" i="36"/>
  <c r="DM94" i="36"/>
  <c r="DN94" i="36"/>
  <c r="DO94" i="36"/>
  <c r="DP94" i="36"/>
  <c r="DQ94" i="36"/>
  <c r="DR94" i="36"/>
  <c r="DS94" i="36"/>
  <c r="DT94" i="36"/>
  <c r="DU94" i="36"/>
  <c r="DV94" i="36"/>
  <c r="DW94" i="36"/>
  <c r="DX94" i="36"/>
  <c r="DY94" i="36"/>
  <c r="DZ94" i="36"/>
  <c r="EA94" i="36"/>
  <c r="EB94" i="36"/>
  <c r="EC94" i="36"/>
  <c r="ED94" i="36"/>
  <c r="EE94" i="36"/>
  <c r="EF94" i="36"/>
  <c r="EG94" i="36"/>
  <c r="EH94" i="36"/>
  <c r="EI94" i="36"/>
  <c r="EJ94" i="36"/>
  <c r="EK94" i="36"/>
  <c r="EL94" i="36"/>
  <c r="EM94" i="36"/>
  <c r="EN94" i="36"/>
  <c r="EO94" i="36"/>
  <c r="EP94" i="36"/>
  <c r="EQ94" i="36"/>
  <c r="ER94" i="36"/>
  <c r="D153" i="36"/>
  <c r="I153" i="36"/>
  <c r="J153" i="36"/>
  <c r="K153" i="36"/>
  <c r="M153" i="36"/>
  <c r="P153" i="36"/>
  <c r="Q153" i="36"/>
  <c r="S153" i="36"/>
  <c r="T153" i="36"/>
  <c r="BB153" i="36"/>
  <c r="BG153" i="36"/>
  <c r="BH153" i="36"/>
  <c r="BI153" i="36"/>
  <c r="BJ153" i="36"/>
  <c r="BK153" i="36"/>
  <c r="BL153" i="36"/>
  <c r="BM153" i="36"/>
  <c r="BN153" i="36"/>
  <c r="BO153" i="36"/>
  <c r="BP153" i="36"/>
  <c r="BQ153" i="36"/>
  <c r="BR153" i="36"/>
  <c r="BS153" i="36"/>
  <c r="BT153" i="36"/>
  <c r="BU153" i="36"/>
  <c r="BV153" i="36"/>
  <c r="BW153" i="36"/>
  <c r="BX153" i="36"/>
  <c r="BY153" i="36"/>
  <c r="BZ153" i="36"/>
  <c r="CA153" i="36"/>
  <c r="CB153" i="36"/>
  <c r="CC153" i="36"/>
  <c r="CD153" i="36"/>
  <c r="CE153" i="36"/>
  <c r="CF153" i="36"/>
  <c r="CG153" i="36"/>
  <c r="CH153" i="36"/>
  <c r="CI153" i="36"/>
  <c r="CJ153" i="36"/>
  <c r="CK153" i="36"/>
  <c r="CL153" i="36"/>
  <c r="CM153" i="36"/>
  <c r="CN153" i="36"/>
  <c r="CO153" i="36"/>
  <c r="CP153" i="36"/>
  <c r="CQ153" i="36"/>
  <c r="CR153" i="36"/>
  <c r="CS153" i="36"/>
  <c r="CT153" i="36"/>
  <c r="CU153" i="36"/>
  <c r="CV153" i="36"/>
  <c r="CW153" i="36"/>
  <c r="CX153" i="36"/>
  <c r="CY153" i="36"/>
  <c r="CZ153" i="36"/>
  <c r="DA153" i="36"/>
  <c r="DB153" i="36"/>
  <c r="DC153" i="36"/>
  <c r="DD153" i="36"/>
  <c r="DE153" i="36"/>
  <c r="DF153" i="36"/>
  <c r="DG153" i="36"/>
  <c r="DH153" i="36"/>
  <c r="DI153" i="36"/>
  <c r="DJ153" i="36"/>
  <c r="DK153" i="36"/>
  <c r="DL153" i="36"/>
  <c r="DM153" i="36"/>
  <c r="DN153" i="36"/>
  <c r="DO153" i="36"/>
  <c r="DP153" i="36"/>
  <c r="DQ153" i="36"/>
  <c r="DR153" i="36"/>
  <c r="DS153" i="36"/>
  <c r="DT153" i="36"/>
  <c r="DU153" i="36"/>
  <c r="DV153" i="36"/>
  <c r="DW153" i="36"/>
  <c r="DX153" i="36"/>
  <c r="DY153" i="36"/>
  <c r="DZ153" i="36"/>
  <c r="EA153" i="36"/>
  <c r="EB153" i="36"/>
  <c r="EC153" i="36"/>
  <c r="ED153" i="36"/>
  <c r="EE153" i="36"/>
  <c r="EF153" i="36"/>
  <c r="EG153" i="36"/>
  <c r="EH153" i="36"/>
  <c r="EI153" i="36"/>
  <c r="EJ153" i="36"/>
  <c r="EK153" i="36"/>
  <c r="EL153" i="36"/>
  <c r="EM153" i="36"/>
  <c r="EN153" i="36"/>
  <c r="EO153" i="36"/>
  <c r="EP153" i="36"/>
  <c r="EQ153" i="36"/>
  <c r="ER153" i="36"/>
  <c r="D167" i="36"/>
  <c r="I167" i="36"/>
  <c r="J167" i="36"/>
  <c r="K167" i="36"/>
  <c r="M167" i="36"/>
  <c r="P167" i="36"/>
  <c r="Q167" i="36"/>
  <c r="S167" i="36"/>
  <c r="T167" i="36"/>
  <c r="BB167" i="36"/>
  <c r="BG167" i="36"/>
  <c r="BH167" i="36"/>
  <c r="BI167" i="36"/>
  <c r="BJ167" i="36"/>
  <c r="BK167" i="36"/>
  <c r="BL167" i="36"/>
  <c r="BM167" i="36"/>
  <c r="BN167" i="36"/>
  <c r="BO167" i="36"/>
  <c r="BP167" i="36"/>
  <c r="BQ167" i="36"/>
  <c r="BR167" i="36"/>
  <c r="BS167" i="36"/>
  <c r="BT167" i="36"/>
  <c r="BU167" i="36"/>
  <c r="BV167" i="36"/>
  <c r="BW167" i="36"/>
  <c r="BX167" i="36"/>
  <c r="BY167" i="36"/>
  <c r="BZ167" i="36"/>
  <c r="CA167" i="36"/>
  <c r="CB167" i="36"/>
  <c r="CC167" i="36"/>
  <c r="CD167" i="36"/>
  <c r="CE167" i="36"/>
  <c r="CF167" i="36"/>
  <c r="CG167" i="36"/>
  <c r="CH167" i="36"/>
  <c r="CI167" i="36"/>
  <c r="CJ167" i="36"/>
  <c r="CK167" i="36"/>
  <c r="CL167" i="36"/>
  <c r="CM167" i="36"/>
  <c r="CN167" i="36"/>
  <c r="CO167" i="36"/>
  <c r="CP167" i="36"/>
  <c r="CQ167" i="36"/>
  <c r="CR167" i="36"/>
  <c r="CS167" i="36"/>
  <c r="CT167" i="36"/>
  <c r="CU167" i="36"/>
  <c r="CV167" i="36"/>
  <c r="CW167" i="36"/>
  <c r="CX167" i="36"/>
  <c r="CY167" i="36"/>
  <c r="CZ167" i="36"/>
  <c r="DA167" i="36"/>
  <c r="DB167" i="36"/>
  <c r="DC167" i="36"/>
  <c r="DD167" i="36"/>
  <c r="DE167" i="36"/>
  <c r="DF167" i="36"/>
  <c r="DG167" i="36"/>
  <c r="DH167" i="36"/>
  <c r="DI167" i="36"/>
  <c r="DJ167" i="36"/>
  <c r="DK167" i="36"/>
  <c r="DL167" i="36"/>
  <c r="DM167" i="36"/>
  <c r="DN167" i="36"/>
  <c r="DO167" i="36"/>
  <c r="DP167" i="36"/>
  <c r="DQ167" i="36"/>
  <c r="DR167" i="36"/>
  <c r="DS167" i="36"/>
  <c r="DT167" i="36"/>
  <c r="DU167" i="36"/>
  <c r="DV167" i="36"/>
  <c r="DW167" i="36"/>
  <c r="DX167" i="36"/>
  <c r="DY167" i="36"/>
  <c r="DZ167" i="36"/>
  <c r="EA167" i="36"/>
  <c r="EB167" i="36"/>
  <c r="EC167" i="36"/>
  <c r="ED167" i="36"/>
  <c r="EE167" i="36"/>
  <c r="EF167" i="36"/>
  <c r="EG167" i="36"/>
  <c r="EH167" i="36"/>
  <c r="EI167" i="36"/>
  <c r="EJ167" i="36"/>
  <c r="EK167" i="36"/>
  <c r="EL167" i="36"/>
  <c r="EM167" i="36"/>
  <c r="EN167" i="36"/>
  <c r="EO167" i="36"/>
  <c r="EP167" i="36"/>
  <c r="EQ167" i="36"/>
  <c r="ER167" i="36"/>
  <c r="D168" i="36"/>
  <c r="I168" i="36"/>
  <c r="J168" i="36"/>
  <c r="K168" i="36"/>
  <c r="M168" i="36"/>
  <c r="P168" i="36"/>
  <c r="Q168" i="36"/>
  <c r="S168" i="36"/>
  <c r="T168" i="36"/>
  <c r="BA168" i="36"/>
  <c r="BB168" i="36"/>
  <c r="BG168" i="36"/>
  <c r="BH168" i="36"/>
  <c r="BI168" i="36"/>
  <c r="BJ168" i="36"/>
  <c r="BK168" i="36"/>
  <c r="BL168" i="36"/>
  <c r="BM168" i="36"/>
  <c r="BN168" i="36"/>
  <c r="BO168" i="36"/>
  <c r="BP168" i="36"/>
  <c r="BQ168" i="36"/>
  <c r="BR168" i="36"/>
  <c r="BS168" i="36"/>
  <c r="BT168" i="36"/>
  <c r="BU168" i="36"/>
  <c r="BV168" i="36"/>
  <c r="BW168" i="36"/>
  <c r="BX168" i="36"/>
  <c r="BY168" i="36"/>
  <c r="BZ168" i="36"/>
  <c r="CA168" i="36"/>
  <c r="CB168" i="36"/>
  <c r="CC168" i="36"/>
  <c r="CD168" i="36"/>
  <c r="CE168" i="36"/>
  <c r="CF168" i="36"/>
  <c r="CG168" i="36"/>
  <c r="CH168" i="36"/>
  <c r="CI168" i="36"/>
  <c r="CJ168" i="36"/>
  <c r="CK168" i="36"/>
  <c r="CL168" i="36"/>
  <c r="CM168" i="36"/>
  <c r="CN168" i="36"/>
  <c r="CO168" i="36"/>
  <c r="CP168" i="36"/>
  <c r="CQ168" i="36"/>
  <c r="CR168" i="36"/>
  <c r="CS168" i="36"/>
  <c r="CT168" i="36"/>
  <c r="CU168" i="36"/>
  <c r="CV168" i="36"/>
  <c r="CW168" i="36"/>
  <c r="CX168" i="36"/>
  <c r="CY168" i="36"/>
  <c r="CZ168" i="36"/>
  <c r="DA168" i="36"/>
  <c r="DB168" i="36"/>
  <c r="DC168" i="36"/>
  <c r="DD168" i="36"/>
  <c r="DE168" i="36"/>
  <c r="DF168" i="36"/>
  <c r="DG168" i="36"/>
  <c r="DH168" i="36"/>
  <c r="DI168" i="36"/>
  <c r="DJ168" i="36"/>
  <c r="DK168" i="36"/>
  <c r="DL168" i="36"/>
  <c r="DM168" i="36"/>
  <c r="DN168" i="36"/>
  <c r="DO168" i="36"/>
  <c r="DP168" i="36"/>
  <c r="DQ168" i="36"/>
  <c r="DR168" i="36"/>
  <c r="DS168" i="36"/>
  <c r="DT168" i="36"/>
  <c r="DU168" i="36"/>
  <c r="DV168" i="36"/>
  <c r="DW168" i="36"/>
  <c r="DX168" i="36"/>
  <c r="DY168" i="36"/>
  <c r="DZ168" i="36"/>
  <c r="EA168" i="36"/>
  <c r="EB168" i="36"/>
  <c r="EC168" i="36"/>
  <c r="ED168" i="36"/>
  <c r="EE168" i="36"/>
  <c r="EF168" i="36"/>
  <c r="EG168" i="36"/>
  <c r="EH168" i="36"/>
  <c r="EI168" i="36"/>
  <c r="EJ168" i="36"/>
  <c r="EK168" i="36"/>
  <c r="EL168" i="36"/>
  <c r="EM168" i="36"/>
  <c r="EN168" i="36"/>
  <c r="EO168" i="36"/>
  <c r="EP168" i="36"/>
  <c r="EQ168" i="36"/>
  <c r="ER168" i="36"/>
  <c r="I4" i="36"/>
  <c r="J4" i="36"/>
  <c r="K4" i="36"/>
  <c r="M4" i="36"/>
  <c r="P4" i="36"/>
  <c r="Q4" i="36"/>
  <c r="S4" i="36"/>
  <c r="T4" i="36"/>
  <c r="BB4" i="36"/>
  <c r="BG4" i="36"/>
  <c r="BH4" i="36"/>
  <c r="BI4" i="36"/>
  <c r="BJ4" i="36"/>
  <c r="BK4" i="36"/>
  <c r="BL4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CA4" i="36"/>
  <c r="CB4" i="36"/>
  <c r="CC4" i="36"/>
  <c r="CD4" i="36"/>
  <c r="CE4" i="36"/>
  <c r="CF4" i="36"/>
  <c r="CG4" i="36"/>
  <c r="CH4" i="36"/>
  <c r="CI4" i="36"/>
  <c r="CJ4" i="36"/>
  <c r="CK4" i="36"/>
  <c r="CL4" i="36"/>
  <c r="CM4" i="36"/>
  <c r="CN4" i="36"/>
  <c r="CO4" i="36"/>
  <c r="CP4" i="36"/>
  <c r="CQ4" i="36"/>
  <c r="CR4" i="36"/>
  <c r="CS4" i="36"/>
  <c r="CT4" i="36"/>
  <c r="CU4" i="36"/>
  <c r="CV4" i="36"/>
  <c r="CW4" i="36"/>
  <c r="CX4" i="36"/>
  <c r="CY4" i="36"/>
  <c r="CZ4" i="36"/>
  <c r="DA4" i="36"/>
  <c r="DB4" i="36"/>
  <c r="DC4" i="36"/>
  <c r="DD4" i="36"/>
  <c r="DE4" i="36"/>
  <c r="DF4" i="36"/>
  <c r="DG4" i="36"/>
  <c r="DH4" i="36"/>
  <c r="DI4" i="36"/>
  <c r="DJ4" i="36"/>
  <c r="DK4" i="36"/>
  <c r="DL4" i="36"/>
  <c r="DM4" i="36"/>
  <c r="DN4" i="36"/>
  <c r="DO4" i="36"/>
  <c r="DP4" i="36"/>
  <c r="DQ4" i="36"/>
  <c r="DR4" i="36"/>
  <c r="DS4" i="36"/>
  <c r="DT4" i="36"/>
  <c r="DU4" i="36"/>
  <c r="DV4" i="36"/>
  <c r="DW4" i="36"/>
  <c r="DX4" i="36"/>
  <c r="DY4" i="36"/>
  <c r="DZ4" i="36"/>
  <c r="EA4" i="36"/>
  <c r="EB4" i="36"/>
  <c r="EC4" i="36"/>
  <c r="ED4" i="36"/>
  <c r="EE4" i="36"/>
  <c r="EF4" i="36"/>
  <c r="EG4" i="36"/>
  <c r="EH4" i="36"/>
  <c r="EI4" i="36"/>
  <c r="EJ4" i="36"/>
  <c r="EK4" i="36"/>
  <c r="EL4" i="36"/>
  <c r="EM4" i="36"/>
  <c r="EN4" i="36"/>
  <c r="EO4" i="36"/>
  <c r="EP4" i="36"/>
  <c r="EQ4" i="36"/>
  <c r="ER4" i="36"/>
  <c r="D4" i="36"/>
  <c r="D13" i="36"/>
  <c r="I13" i="36"/>
  <c r="J13" i="36"/>
  <c r="K13" i="36"/>
  <c r="M13" i="36"/>
  <c r="P13" i="36"/>
  <c r="Q13" i="36"/>
  <c r="S13" i="36"/>
  <c r="T13" i="36"/>
  <c r="BB13" i="36"/>
  <c r="BG13" i="36"/>
  <c r="BH13" i="36"/>
  <c r="BI13" i="36"/>
  <c r="BJ13" i="36"/>
  <c r="BK13" i="36"/>
  <c r="BL13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CA13" i="36"/>
  <c r="CB13" i="36"/>
  <c r="CC13" i="36"/>
  <c r="CD13" i="36"/>
  <c r="CE13" i="36"/>
  <c r="CF13" i="36"/>
  <c r="CG13" i="36"/>
  <c r="CH13" i="36"/>
  <c r="CI13" i="36"/>
  <c r="CJ13" i="36"/>
  <c r="CK13" i="36"/>
  <c r="CL13" i="36"/>
  <c r="CM13" i="36"/>
  <c r="CN13" i="36"/>
  <c r="CO13" i="36"/>
  <c r="CP13" i="36"/>
  <c r="CQ13" i="36"/>
  <c r="CR13" i="36"/>
  <c r="CS13" i="36"/>
  <c r="CT13" i="36"/>
  <c r="CU13" i="36"/>
  <c r="CV13" i="36"/>
  <c r="CW13" i="36"/>
  <c r="CX13" i="36"/>
  <c r="CY13" i="36"/>
  <c r="CZ13" i="36"/>
  <c r="DA13" i="36"/>
  <c r="DB13" i="36"/>
  <c r="DC13" i="36"/>
  <c r="DD13" i="36"/>
  <c r="DE13" i="36"/>
  <c r="DF13" i="36"/>
  <c r="DG13" i="36"/>
  <c r="DH13" i="36"/>
  <c r="DI13" i="36"/>
  <c r="DJ13" i="36"/>
  <c r="DK13" i="36"/>
  <c r="DL13" i="36"/>
  <c r="DM13" i="36"/>
  <c r="DN13" i="36"/>
  <c r="DO13" i="36"/>
  <c r="DP13" i="36"/>
  <c r="DQ13" i="36"/>
  <c r="DR13" i="36"/>
  <c r="DS13" i="36"/>
  <c r="DT13" i="36"/>
  <c r="DU13" i="36"/>
  <c r="DV13" i="36"/>
  <c r="DW13" i="36"/>
  <c r="DX13" i="36"/>
  <c r="DY13" i="36"/>
  <c r="DZ13" i="36"/>
  <c r="EA13" i="36"/>
  <c r="EB13" i="36"/>
  <c r="EC13" i="36"/>
  <c r="ED13" i="36"/>
  <c r="EE13" i="36"/>
  <c r="EF13" i="36"/>
  <c r="EG13" i="36"/>
  <c r="EH13" i="36"/>
  <c r="EI13" i="36"/>
  <c r="EJ13" i="36"/>
  <c r="EK13" i="36"/>
  <c r="EL13" i="36"/>
  <c r="EM13" i="36"/>
  <c r="EN13" i="36"/>
  <c r="EO13" i="36"/>
  <c r="EP13" i="36"/>
  <c r="EQ13" i="36"/>
  <c r="ER13" i="36"/>
  <c r="D17" i="36"/>
  <c r="I17" i="36"/>
  <c r="J17" i="36"/>
  <c r="K17" i="36"/>
  <c r="M17" i="36"/>
  <c r="P17" i="36"/>
  <c r="Q17" i="36"/>
  <c r="S17" i="36"/>
  <c r="T17" i="36"/>
  <c r="BB17" i="36"/>
  <c r="BG17" i="36"/>
  <c r="BH17" i="36"/>
  <c r="BI17" i="36"/>
  <c r="BJ17" i="36"/>
  <c r="BK17" i="36"/>
  <c r="BL17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CA17" i="36"/>
  <c r="CB17" i="36"/>
  <c r="CC17" i="36"/>
  <c r="CD17" i="36"/>
  <c r="CE17" i="36"/>
  <c r="CF17" i="36"/>
  <c r="CG17" i="36"/>
  <c r="CH17" i="36"/>
  <c r="CI17" i="36"/>
  <c r="CJ17" i="36"/>
  <c r="CK17" i="36"/>
  <c r="CL17" i="36"/>
  <c r="CM17" i="36"/>
  <c r="CN17" i="36"/>
  <c r="CO17" i="36"/>
  <c r="CP17" i="36"/>
  <c r="CQ17" i="36"/>
  <c r="CR17" i="36"/>
  <c r="CS17" i="36"/>
  <c r="CT17" i="36"/>
  <c r="CU17" i="36"/>
  <c r="CV17" i="36"/>
  <c r="CW17" i="36"/>
  <c r="CX17" i="36"/>
  <c r="CY17" i="36"/>
  <c r="CZ17" i="36"/>
  <c r="DA17" i="36"/>
  <c r="DB17" i="36"/>
  <c r="DC17" i="36"/>
  <c r="DD17" i="36"/>
  <c r="DE17" i="36"/>
  <c r="DF17" i="36"/>
  <c r="DG17" i="36"/>
  <c r="DH17" i="36"/>
  <c r="DI17" i="36"/>
  <c r="DJ17" i="36"/>
  <c r="DK17" i="36"/>
  <c r="DL17" i="36"/>
  <c r="DM17" i="36"/>
  <c r="DN17" i="36"/>
  <c r="DO17" i="36"/>
  <c r="DP17" i="36"/>
  <c r="DQ17" i="36"/>
  <c r="DR17" i="36"/>
  <c r="DS17" i="36"/>
  <c r="DT17" i="36"/>
  <c r="DU17" i="36"/>
  <c r="DV17" i="36"/>
  <c r="DW17" i="36"/>
  <c r="DX17" i="36"/>
  <c r="DY17" i="36"/>
  <c r="DZ17" i="36"/>
  <c r="EA17" i="36"/>
  <c r="EB17" i="36"/>
  <c r="EC17" i="36"/>
  <c r="ED17" i="36"/>
  <c r="EE17" i="36"/>
  <c r="EF17" i="36"/>
  <c r="EG17" i="36"/>
  <c r="EH17" i="36"/>
  <c r="EI17" i="36"/>
  <c r="EJ17" i="36"/>
  <c r="EK17" i="36"/>
  <c r="EL17" i="36"/>
  <c r="EM17" i="36"/>
  <c r="EN17" i="36"/>
  <c r="EO17" i="36"/>
  <c r="EP17" i="36"/>
  <c r="EQ17" i="36"/>
  <c r="ER17" i="36"/>
  <c r="D21" i="36"/>
  <c r="I21" i="36"/>
  <c r="J21" i="36"/>
  <c r="K21" i="36"/>
  <c r="M21" i="36"/>
  <c r="P21" i="36"/>
  <c r="Q21" i="36"/>
  <c r="S21" i="36"/>
  <c r="T21" i="36"/>
  <c r="BB21" i="36"/>
  <c r="BG21" i="36"/>
  <c r="BH21" i="36"/>
  <c r="BI21" i="36"/>
  <c r="BJ21" i="36"/>
  <c r="BK21" i="36"/>
  <c r="BL21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CA21" i="36"/>
  <c r="CB21" i="36"/>
  <c r="CC21" i="36"/>
  <c r="CD21" i="36"/>
  <c r="CE21" i="36"/>
  <c r="CF21" i="36"/>
  <c r="CG21" i="36"/>
  <c r="CH21" i="36"/>
  <c r="CI21" i="36"/>
  <c r="CJ21" i="36"/>
  <c r="CK21" i="36"/>
  <c r="CL21" i="36"/>
  <c r="CM21" i="36"/>
  <c r="CN21" i="36"/>
  <c r="CO21" i="36"/>
  <c r="CP21" i="36"/>
  <c r="CQ21" i="36"/>
  <c r="CR21" i="36"/>
  <c r="CS21" i="36"/>
  <c r="CT21" i="36"/>
  <c r="CU21" i="36"/>
  <c r="CV21" i="36"/>
  <c r="CW21" i="36"/>
  <c r="CX21" i="36"/>
  <c r="CY21" i="36"/>
  <c r="CZ21" i="36"/>
  <c r="DA21" i="36"/>
  <c r="DB21" i="36"/>
  <c r="DC21" i="36"/>
  <c r="DD21" i="36"/>
  <c r="DE21" i="36"/>
  <c r="DF21" i="36"/>
  <c r="DG21" i="36"/>
  <c r="DH21" i="36"/>
  <c r="DI21" i="36"/>
  <c r="DJ21" i="36"/>
  <c r="DK21" i="36"/>
  <c r="DL21" i="36"/>
  <c r="DM21" i="36"/>
  <c r="DN21" i="36"/>
  <c r="DO21" i="36"/>
  <c r="DP21" i="36"/>
  <c r="DQ21" i="36"/>
  <c r="DR21" i="36"/>
  <c r="DS21" i="36"/>
  <c r="DT21" i="36"/>
  <c r="DU21" i="36"/>
  <c r="DV21" i="36"/>
  <c r="DW21" i="36"/>
  <c r="DX21" i="36"/>
  <c r="DY21" i="36"/>
  <c r="DZ21" i="36"/>
  <c r="EA21" i="36"/>
  <c r="EB21" i="36"/>
  <c r="EC21" i="36"/>
  <c r="ED21" i="36"/>
  <c r="EE21" i="36"/>
  <c r="EF21" i="36"/>
  <c r="EG21" i="36"/>
  <c r="EH21" i="36"/>
  <c r="EI21" i="36"/>
  <c r="EJ21" i="36"/>
  <c r="EK21" i="36"/>
  <c r="EL21" i="36"/>
  <c r="EM21" i="36"/>
  <c r="EN21" i="36"/>
  <c r="EO21" i="36"/>
  <c r="EP21" i="36"/>
  <c r="EQ21" i="36"/>
  <c r="ER21" i="36"/>
  <c r="D47" i="36"/>
  <c r="I47" i="36"/>
  <c r="J47" i="36"/>
  <c r="K47" i="36"/>
  <c r="M47" i="36"/>
  <c r="P47" i="36"/>
  <c r="Q47" i="36"/>
  <c r="S47" i="36"/>
  <c r="T47" i="36"/>
  <c r="BB47" i="36"/>
  <c r="BG47" i="36"/>
  <c r="BH47" i="36"/>
  <c r="BI47" i="36"/>
  <c r="BJ47" i="36"/>
  <c r="BK47" i="36"/>
  <c r="BL47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CA47" i="36"/>
  <c r="CB47" i="36"/>
  <c r="CC47" i="36"/>
  <c r="CD47" i="36"/>
  <c r="CE47" i="36"/>
  <c r="CF47" i="36"/>
  <c r="CG47" i="36"/>
  <c r="CH47" i="36"/>
  <c r="CI47" i="36"/>
  <c r="CJ47" i="36"/>
  <c r="CK47" i="36"/>
  <c r="CL47" i="36"/>
  <c r="CM47" i="36"/>
  <c r="CN47" i="36"/>
  <c r="CO47" i="36"/>
  <c r="CP47" i="36"/>
  <c r="CQ47" i="36"/>
  <c r="CR47" i="36"/>
  <c r="CS47" i="36"/>
  <c r="CT47" i="36"/>
  <c r="CU47" i="36"/>
  <c r="CV47" i="36"/>
  <c r="CW47" i="36"/>
  <c r="CX47" i="36"/>
  <c r="CY47" i="36"/>
  <c r="CZ47" i="36"/>
  <c r="DA47" i="36"/>
  <c r="DB47" i="36"/>
  <c r="DC47" i="36"/>
  <c r="DD47" i="36"/>
  <c r="DE47" i="36"/>
  <c r="DF47" i="36"/>
  <c r="DG47" i="36"/>
  <c r="DH47" i="36"/>
  <c r="DI47" i="36"/>
  <c r="DJ47" i="36"/>
  <c r="DK47" i="36"/>
  <c r="DL47" i="36"/>
  <c r="DM47" i="36"/>
  <c r="DN47" i="36"/>
  <c r="DO47" i="36"/>
  <c r="DP47" i="36"/>
  <c r="DQ47" i="36"/>
  <c r="DR47" i="36"/>
  <c r="DS47" i="36"/>
  <c r="DT47" i="36"/>
  <c r="DU47" i="36"/>
  <c r="DV47" i="36"/>
  <c r="DW47" i="36"/>
  <c r="DX47" i="36"/>
  <c r="DY47" i="36"/>
  <c r="DZ47" i="36"/>
  <c r="EA47" i="36"/>
  <c r="EB47" i="36"/>
  <c r="EC47" i="36"/>
  <c r="ED47" i="36"/>
  <c r="EE47" i="36"/>
  <c r="EF47" i="36"/>
  <c r="EG47" i="36"/>
  <c r="EH47" i="36"/>
  <c r="EI47" i="36"/>
  <c r="EJ47" i="36"/>
  <c r="EK47" i="36"/>
  <c r="EL47" i="36"/>
  <c r="EM47" i="36"/>
  <c r="EN47" i="36"/>
  <c r="EO47" i="36"/>
  <c r="EP47" i="36"/>
  <c r="EQ47" i="36"/>
  <c r="ER47" i="36"/>
  <c r="D78" i="36"/>
  <c r="I78" i="36"/>
  <c r="J78" i="36"/>
  <c r="K78" i="36"/>
  <c r="M78" i="36"/>
  <c r="P78" i="36"/>
  <c r="Q78" i="36"/>
  <c r="S78" i="36"/>
  <c r="T78" i="36"/>
  <c r="BB78" i="36"/>
  <c r="BG78" i="36"/>
  <c r="BH78" i="36"/>
  <c r="BI78" i="36"/>
  <c r="BJ78" i="36"/>
  <c r="BK78" i="36"/>
  <c r="BL78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CA78" i="36"/>
  <c r="CB78" i="36"/>
  <c r="CC78" i="36"/>
  <c r="CD78" i="36"/>
  <c r="CE78" i="36"/>
  <c r="CF78" i="36"/>
  <c r="CG78" i="36"/>
  <c r="CH78" i="36"/>
  <c r="CI78" i="36"/>
  <c r="CJ78" i="36"/>
  <c r="CK78" i="36"/>
  <c r="CL78" i="36"/>
  <c r="CM78" i="36"/>
  <c r="CN78" i="36"/>
  <c r="CO78" i="36"/>
  <c r="CP78" i="36"/>
  <c r="CQ78" i="36"/>
  <c r="CR78" i="36"/>
  <c r="CS78" i="36"/>
  <c r="CT78" i="36"/>
  <c r="CU78" i="36"/>
  <c r="CV78" i="36"/>
  <c r="CW78" i="36"/>
  <c r="CX78" i="36"/>
  <c r="CY78" i="36"/>
  <c r="CZ78" i="36"/>
  <c r="DA78" i="36"/>
  <c r="DB78" i="36"/>
  <c r="DC78" i="36"/>
  <c r="DD78" i="36"/>
  <c r="DE78" i="36"/>
  <c r="DF78" i="36"/>
  <c r="DG78" i="36"/>
  <c r="DH78" i="36"/>
  <c r="DI78" i="36"/>
  <c r="DJ78" i="36"/>
  <c r="DK78" i="36"/>
  <c r="DL78" i="36"/>
  <c r="DM78" i="36"/>
  <c r="DN78" i="36"/>
  <c r="DO78" i="36"/>
  <c r="DP78" i="36"/>
  <c r="DQ78" i="36"/>
  <c r="DR78" i="36"/>
  <c r="DS78" i="36"/>
  <c r="DT78" i="36"/>
  <c r="DU78" i="36"/>
  <c r="DV78" i="36"/>
  <c r="DW78" i="36"/>
  <c r="DX78" i="36"/>
  <c r="DY78" i="36"/>
  <c r="DZ78" i="36"/>
  <c r="EA78" i="36"/>
  <c r="EB78" i="36"/>
  <c r="EC78" i="36"/>
  <c r="ED78" i="36"/>
  <c r="EE78" i="36"/>
  <c r="EF78" i="36"/>
  <c r="EG78" i="36"/>
  <c r="EH78" i="36"/>
  <c r="EI78" i="36"/>
  <c r="EJ78" i="36"/>
  <c r="EK78" i="36"/>
  <c r="EL78" i="36"/>
  <c r="EM78" i="36"/>
  <c r="EN78" i="36"/>
  <c r="EO78" i="36"/>
  <c r="EP78" i="36"/>
  <c r="EQ78" i="36"/>
  <c r="ER78" i="36"/>
  <c r="D93" i="36"/>
  <c r="I93" i="36"/>
  <c r="J93" i="36"/>
  <c r="K93" i="36"/>
  <c r="M93" i="36"/>
  <c r="P93" i="36"/>
  <c r="Q93" i="36"/>
  <c r="S93" i="36"/>
  <c r="T93" i="36"/>
  <c r="BB93" i="36"/>
  <c r="BG93" i="36"/>
  <c r="BH93" i="36"/>
  <c r="BI93" i="36"/>
  <c r="BJ93" i="36"/>
  <c r="BK93" i="36"/>
  <c r="BL9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CA93" i="36"/>
  <c r="CB93" i="36"/>
  <c r="CC93" i="36"/>
  <c r="CD93" i="36"/>
  <c r="CE93" i="36"/>
  <c r="CF93" i="36"/>
  <c r="CG93" i="36"/>
  <c r="CH93" i="36"/>
  <c r="CI93" i="36"/>
  <c r="CJ93" i="36"/>
  <c r="CK93" i="36"/>
  <c r="CL93" i="36"/>
  <c r="CM93" i="36"/>
  <c r="CN93" i="36"/>
  <c r="CO93" i="36"/>
  <c r="CP93" i="36"/>
  <c r="CQ93" i="36"/>
  <c r="CR93" i="36"/>
  <c r="CS93" i="36"/>
  <c r="CT93" i="36"/>
  <c r="CU93" i="36"/>
  <c r="CV93" i="36"/>
  <c r="CW93" i="36"/>
  <c r="CX93" i="36"/>
  <c r="CY93" i="36"/>
  <c r="CZ93" i="36"/>
  <c r="DA93" i="36"/>
  <c r="DB93" i="36"/>
  <c r="DC93" i="36"/>
  <c r="DD93" i="36"/>
  <c r="DE93" i="36"/>
  <c r="DF93" i="36"/>
  <c r="DG93" i="36"/>
  <c r="DH93" i="36"/>
  <c r="DI93" i="36"/>
  <c r="DJ93" i="36"/>
  <c r="DK93" i="36"/>
  <c r="DL93" i="36"/>
  <c r="DM93" i="36"/>
  <c r="DN93" i="36"/>
  <c r="DO93" i="36"/>
  <c r="DP93" i="36"/>
  <c r="DQ93" i="36"/>
  <c r="DR93" i="36"/>
  <c r="DS93" i="36"/>
  <c r="DT93" i="36"/>
  <c r="DU93" i="36"/>
  <c r="DV93" i="36"/>
  <c r="DW93" i="36"/>
  <c r="DX93" i="36"/>
  <c r="DY93" i="36"/>
  <c r="DZ93" i="36"/>
  <c r="EA93" i="36"/>
  <c r="EB93" i="36"/>
  <c r="EC93" i="36"/>
  <c r="ED93" i="36"/>
  <c r="EE93" i="36"/>
  <c r="EF93" i="36"/>
  <c r="EG93" i="36"/>
  <c r="EH93" i="36"/>
  <c r="EI93" i="36"/>
  <c r="EJ93" i="36"/>
  <c r="EK93" i="36"/>
  <c r="EL93" i="36"/>
  <c r="EM93" i="36"/>
  <c r="EN93" i="36"/>
  <c r="EO93" i="36"/>
  <c r="EP93" i="36"/>
  <c r="EQ93" i="36"/>
  <c r="ER93" i="36"/>
  <c r="D116" i="36"/>
  <c r="I116" i="36"/>
  <c r="J116" i="36"/>
  <c r="K116" i="36"/>
  <c r="M116" i="36"/>
  <c r="P116" i="36"/>
  <c r="Q116" i="36"/>
  <c r="S116" i="36"/>
  <c r="T116" i="36"/>
  <c r="BB116" i="36"/>
  <c r="BG116" i="36"/>
  <c r="BH116" i="36"/>
  <c r="BI116" i="36"/>
  <c r="BJ116" i="36"/>
  <c r="BK116" i="36"/>
  <c r="BL116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CA116" i="36"/>
  <c r="CB116" i="36"/>
  <c r="CC116" i="36"/>
  <c r="CD116" i="36"/>
  <c r="CE116" i="36"/>
  <c r="CF116" i="36"/>
  <c r="CG116" i="36"/>
  <c r="CH116" i="36"/>
  <c r="CI116" i="36"/>
  <c r="CJ116" i="36"/>
  <c r="CK116" i="36"/>
  <c r="CL116" i="36"/>
  <c r="CM116" i="36"/>
  <c r="CN116" i="36"/>
  <c r="CO116" i="36"/>
  <c r="CP116" i="36"/>
  <c r="CQ116" i="36"/>
  <c r="CR116" i="36"/>
  <c r="CS116" i="36"/>
  <c r="CT116" i="36"/>
  <c r="CU116" i="36"/>
  <c r="CV116" i="36"/>
  <c r="CW116" i="36"/>
  <c r="CX116" i="36"/>
  <c r="CY116" i="36"/>
  <c r="CZ116" i="36"/>
  <c r="DA116" i="36"/>
  <c r="DB116" i="36"/>
  <c r="DC116" i="36"/>
  <c r="DD116" i="36"/>
  <c r="DE116" i="36"/>
  <c r="DF116" i="36"/>
  <c r="DG116" i="36"/>
  <c r="DH116" i="36"/>
  <c r="DI116" i="36"/>
  <c r="DJ116" i="36"/>
  <c r="DK116" i="36"/>
  <c r="DL116" i="36"/>
  <c r="DM116" i="36"/>
  <c r="DN116" i="36"/>
  <c r="DO116" i="36"/>
  <c r="DP116" i="36"/>
  <c r="DQ116" i="36"/>
  <c r="DR116" i="36"/>
  <c r="DS116" i="36"/>
  <c r="DT116" i="36"/>
  <c r="DU116" i="36"/>
  <c r="DV116" i="36"/>
  <c r="DW116" i="36"/>
  <c r="DX116" i="36"/>
  <c r="DY116" i="36"/>
  <c r="DZ116" i="36"/>
  <c r="EA116" i="36"/>
  <c r="EB116" i="36"/>
  <c r="EC116" i="36"/>
  <c r="ED116" i="36"/>
  <c r="EE116" i="36"/>
  <c r="EF116" i="36"/>
  <c r="EG116" i="36"/>
  <c r="EH116" i="36"/>
  <c r="EI116" i="36"/>
  <c r="EJ116" i="36"/>
  <c r="EK116" i="36"/>
  <c r="EL116" i="36"/>
  <c r="EM116" i="36"/>
  <c r="EN116" i="36"/>
  <c r="EO116" i="36"/>
  <c r="EP116" i="36"/>
  <c r="EQ116" i="36"/>
  <c r="ER116" i="36"/>
  <c r="D126" i="36"/>
  <c r="I126" i="36"/>
  <c r="J126" i="36"/>
  <c r="K126" i="36"/>
  <c r="M126" i="36"/>
  <c r="P126" i="36"/>
  <c r="Q126" i="36"/>
  <c r="S126" i="36"/>
  <c r="T126" i="36"/>
  <c r="BB126" i="36"/>
  <c r="BG126" i="36"/>
  <c r="BH126" i="36"/>
  <c r="BI126" i="36"/>
  <c r="BJ126" i="36"/>
  <c r="BK126" i="36"/>
  <c r="BL126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CA126" i="36"/>
  <c r="CB126" i="36"/>
  <c r="CC126" i="36"/>
  <c r="CD126" i="36"/>
  <c r="CE126" i="36"/>
  <c r="CF126" i="36"/>
  <c r="CG126" i="36"/>
  <c r="CH126" i="36"/>
  <c r="CI126" i="36"/>
  <c r="CJ126" i="36"/>
  <c r="CK126" i="36"/>
  <c r="CL126" i="36"/>
  <c r="CM126" i="36"/>
  <c r="CN126" i="36"/>
  <c r="CO126" i="36"/>
  <c r="CP126" i="36"/>
  <c r="CQ126" i="36"/>
  <c r="CR126" i="36"/>
  <c r="CS126" i="36"/>
  <c r="CT126" i="36"/>
  <c r="CU126" i="36"/>
  <c r="CV126" i="36"/>
  <c r="CW126" i="36"/>
  <c r="CX126" i="36"/>
  <c r="CY126" i="36"/>
  <c r="CZ126" i="36"/>
  <c r="DA126" i="36"/>
  <c r="DB126" i="36"/>
  <c r="DC126" i="36"/>
  <c r="DD126" i="36"/>
  <c r="DE126" i="36"/>
  <c r="DF126" i="36"/>
  <c r="DG126" i="36"/>
  <c r="DH126" i="36"/>
  <c r="DI126" i="36"/>
  <c r="DJ126" i="36"/>
  <c r="DK126" i="36"/>
  <c r="DL126" i="36"/>
  <c r="DM126" i="36"/>
  <c r="DN126" i="36"/>
  <c r="DO126" i="36"/>
  <c r="DP126" i="36"/>
  <c r="DQ126" i="36"/>
  <c r="DR126" i="36"/>
  <c r="DS126" i="36"/>
  <c r="DT126" i="36"/>
  <c r="DU126" i="36"/>
  <c r="DV126" i="36"/>
  <c r="DW126" i="36"/>
  <c r="DX126" i="36"/>
  <c r="DY126" i="36"/>
  <c r="DZ126" i="36"/>
  <c r="EA126" i="36"/>
  <c r="EB126" i="36"/>
  <c r="EC126" i="36"/>
  <c r="ED126" i="36"/>
  <c r="EE126" i="36"/>
  <c r="EF126" i="36"/>
  <c r="EG126" i="36"/>
  <c r="EH126" i="36"/>
  <c r="EI126" i="36"/>
  <c r="EJ126" i="36"/>
  <c r="EK126" i="36"/>
  <c r="EL126" i="36"/>
  <c r="EM126" i="36"/>
  <c r="EN126" i="36"/>
  <c r="EO126" i="36"/>
  <c r="EP126" i="36"/>
  <c r="EQ126" i="36"/>
  <c r="ER126" i="36"/>
  <c r="D142" i="36"/>
  <c r="I142" i="36"/>
  <c r="J142" i="36"/>
  <c r="K142" i="36"/>
  <c r="M142" i="36"/>
  <c r="P142" i="36"/>
  <c r="Q142" i="36"/>
  <c r="S142" i="36"/>
  <c r="T142" i="36"/>
  <c r="BA142" i="36"/>
  <c r="BB142" i="36"/>
  <c r="BG142" i="36"/>
  <c r="BH142" i="36"/>
  <c r="BI142" i="36"/>
  <c r="BJ142" i="36"/>
  <c r="BK142" i="36"/>
  <c r="BL142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CA142" i="36"/>
  <c r="CB142" i="36"/>
  <c r="CC142" i="36"/>
  <c r="CD142" i="36"/>
  <c r="CE142" i="36"/>
  <c r="CF142" i="36"/>
  <c r="CG142" i="36"/>
  <c r="CH142" i="36"/>
  <c r="CI142" i="36"/>
  <c r="CJ142" i="36"/>
  <c r="CK142" i="36"/>
  <c r="CL142" i="36"/>
  <c r="CM142" i="36"/>
  <c r="CN142" i="36"/>
  <c r="CO142" i="36"/>
  <c r="CP142" i="36"/>
  <c r="CQ142" i="36"/>
  <c r="CR142" i="36"/>
  <c r="CS142" i="36"/>
  <c r="CT142" i="36"/>
  <c r="CU142" i="36"/>
  <c r="CV142" i="36"/>
  <c r="CW142" i="36"/>
  <c r="CX142" i="36"/>
  <c r="CY142" i="36"/>
  <c r="CZ142" i="36"/>
  <c r="DA142" i="36"/>
  <c r="DB142" i="36"/>
  <c r="DC142" i="36"/>
  <c r="DD142" i="36"/>
  <c r="DE142" i="36"/>
  <c r="DF142" i="36"/>
  <c r="DG142" i="36"/>
  <c r="DH142" i="36"/>
  <c r="DI142" i="36"/>
  <c r="DJ142" i="36"/>
  <c r="DK142" i="36"/>
  <c r="DL142" i="36"/>
  <c r="DM142" i="36"/>
  <c r="DN142" i="36"/>
  <c r="DO142" i="36"/>
  <c r="DP142" i="36"/>
  <c r="DQ142" i="36"/>
  <c r="DR142" i="36"/>
  <c r="DS142" i="36"/>
  <c r="DT142" i="36"/>
  <c r="DU142" i="36"/>
  <c r="DV142" i="36"/>
  <c r="DW142" i="36"/>
  <c r="DX142" i="36"/>
  <c r="DY142" i="36"/>
  <c r="DZ142" i="36"/>
  <c r="EA142" i="36"/>
  <c r="EB142" i="36"/>
  <c r="EC142" i="36"/>
  <c r="ED142" i="36"/>
  <c r="EE142" i="36"/>
  <c r="EF142" i="36"/>
  <c r="EG142" i="36"/>
  <c r="EH142" i="36"/>
  <c r="EI142" i="36"/>
  <c r="EJ142" i="36"/>
  <c r="EK142" i="36"/>
  <c r="EL142" i="36"/>
  <c r="EM142" i="36"/>
  <c r="EN142" i="36"/>
  <c r="EO142" i="36"/>
  <c r="EP142" i="36"/>
  <c r="EQ142" i="36"/>
  <c r="ER142" i="36"/>
  <c r="D147" i="36"/>
  <c r="I147" i="36"/>
  <c r="J147" i="36"/>
  <c r="K147" i="36"/>
  <c r="M147" i="36"/>
  <c r="P147" i="36"/>
  <c r="Q147" i="36"/>
  <c r="S147" i="36"/>
  <c r="T147" i="36"/>
  <c r="BB147" i="36"/>
  <c r="BG147" i="36"/>
  <c r="BH147" i="36"/>
  <c r="BI147" i="36"/>
  <c r="BJ147" i="36"/>
  <c r="BK147" i="36"/>
  <c r="BL147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CA147" i="36"/>
  <c r="CB147" i="36"/>
  <c r="CC147" i="36"/>
  <c r="CD147" i="36"/>
  <c r="CE147" i="36"/>
  <c r="CF147" i="36"/>
  <c r="CG147" i="36"/>
  <c r="CH147" i="36"/>
  <c r="CI147" i="36"/>
  <c r="CJ147" i="36"/>
  <c r="CK147" i="36"/>
  <c r="CL147" i="36"/>
  <c r="CM147" i="36"/>
  <c r="CN147" i="36"/>
  <c r="CO147" i="36"/>
  <c r="CP147" i="36"/>
  <c r="CQ147" i="36"/>
  <c r="CR147" i="36"/>
  <c r="CS147" i="36"/>
  <c r="CT147" i="36"/>
  <c r="CU147" i="36"/>
  <c r="CV147" i="36"/>
  <c r="CW147" i="36"/>
  <c r="CX147" i="36"/>
  <c r="CY147" i="36"/>
  <c r="CZ147" i="36"/>
  <c r="DA147" i="36"/>
  <c r="DB147" i="36"/>
  <c r="DC147" i="36"/>
  <c r="DD147" i="36"/>
  <c r="DE147" i="36"/>
  <c r="DF147" i="36"/>
  <c r="DG147" i="36"/>
  <c r="DH147" i="36"/>
  <c r="DI147" i="36"/>
  <c r="DJ147" i="36"/>
  <c r="DK147" i="36"/>
  <c r="DL147" i="36"/>
  <c r="DM147" i="36"/>
  <c r="DN147" i="36"/>
  <c r="DO147" i="36"/>
  <c r="DP147" i="36"/>
  <c r="DQ147" i="36"/>
  <c r="DR147" i="36"/>
  <c r="DS147" i="36"/>
  <c r="DT147" i="36"/>
  <c r="DU147" i="36"/>
  <c r="DV147" i="36"/>
  <c r="DW147" i="36"/>
  <c r="DX147" i="36"/>
  <c r="DY147" i="36"/>
  <c r="DZ147" i="36"/>
  <c r="EA147" i="36"/>
  <c r="EB147" i="36"/>
  <c r="EC147" i="36"/>
  <c r="ED147" i="36"/>
  <c r="EE147" i="36"/>
  <c r="EF147" i="36"/>
  <c r="EG147" i="36"/>
  <c r="EH147" i="36"/>
  <c r="EI147" i="36"/>
  <c r="EJ147" i="36"/>
  <c r="EK147" i="36"/>
  <c r="EL147" i="36"/>
  <c r="EM147" i="36"/>
  <c r="EN147" i="36"/>
  <c r="EO147" i="36"/>
  <c r="EP147" i="36"/>
  <c r="EQ147" i="36"/>
  <c r="ER147" i="36"/>
  <c r="D166" i="36"/>
  <c r="I166" i="36"/>
  <c r="J166" i="36"/>
  <c r="K166" i="36"/>
  <c r="M166" i="36"/>
  <c r="P166" i="36"/>
  <c r="Q166" i="36"/>
  <c r="S166" i="36"/>
  <c r="T166" i="36"/>
  <c r="BB166" i="36"/>
  <c r="BG166" i="36"/>
  <c r="BH166" i="36"/>
  <c r="BI166" i="36"/>
  <c r="BJ166" i="36"/>
  <c r="BK166" i="36"/>
  <c r="BL166" i="36"/>
  <c r="BM166" i="36"/>
  <c r="BN166" i="36"/>
  <c r="BO166" i="36"/>
  <c r="BP166" i="36"/>
  <c r="BQ166" i="36"/>
  <c r="BR166" i="36"/>
  <c r="BS166" i="36"/>
  <c r="BT166" i="36"/>
  <c r="BU166" i="36"/>
  <c r="BV166" i="36"/>
  <c r="BW166" i="36"/>
  <c r="BX166" i="36"/>
  <c r="BY166" i="36"/>
  <c r="BZ166" i="36"/>
  <c r="CA166" i="36"/>
  <c r="CB166" i="36"/>
  <c r="CC166" i="36"/>
  <c r="CD166" i="36"/>
  <c r="CE166" i="36"/>
  <c r="CF166" i="36"/>
  <c r="CG166" i="36"/>
  <c r="CH166" i="36"/>
  <c r="CI166" i="36"/>
  <c r="CJ166" i="36"/>
  <c r="CK166" i="36"/>
  <c r="CL166" i="36"/>
  <c r="CM166" i="36"/>
  <c r="CN166" i="36"/>
  <c r="CO166" i="36"/>
  <c r="CP166" i="36"/>
  <c r="CQ166" i="36"/>
  <c r="CR166" i="36"/>
  <c r="CS166" i="36"/>
  <c r="CT166" i="36"/>
  <c r="CU166" i="36"/>
  <c r="CV166" i="36"/>
  <c r="CW166" i="36"/>
  <c r="CX166" i="36"/>
  <c r="CY166" i="36"/>
  <c r="CZ166" i="36"/>
  <c r="DA166" i="36"/>
  <c r="DB166" i="36"/>
  <c r="DC166" i="36"/>
  <c r="DD166" i="36"/>
  <c r="DE166" i="36"/>
  <c r="DF166" i="36"/>
  <c r="DG166" i="36"/>
  <c r="DH166" i="36"/>
  <c r="DI166" i="36"/>
  <c r="DJ166" i="36"/>
  <c r="DK166" i="36"/>
  <c r="DL166" i="36"/>
  <c r="DM166" i="36"/>
  <c r="DN166" i="36"/>
  <c r="DO166" i="36"/>
  <c r="DP166" i="36"/>
  <c r="DQ166" i="36"/>
  <c r="DR166" i="36"/>
  <c r="DS166" i="36"/>
  <c r="DT166" i="36"/>
  <c r="DU166" i="36"/>
  <c r="DV166" i="36"/>
  <c r="DW166" i="36"/>
  <c r="DX166" i="36"/>
  <c r="DY166" i="36"/>
  <c r="DZ166" i="36"/>
  <c r="EA166" i="36"/>
  <c r="EB166" i="36"/>
  <c r="EC166" i="36"/>
  <c r="ED166" i="36"/>
  <c r="EE166" i="36"/>
  <c r="EF166" i="36"/>
  <c r="EG166" i="36"/>
  <c r="EH166" i="36"/>
  <c r="EI166" i="36"/>
  <c r="EJ166" i="36"/>
  <c r="EK166" i="36"/>
  <c r="EL166" i="36"/>
  <c r="EM166" i="36"/>
  <c r="EN166" i="36"/>
  <c r="EO166" i="36"/>
  <c r="EP166" i="36"/>
  <c r="EQ166" i="36"/>
  <c r="ER166" i="36"/>
  <c r="D169" i="36"/>
  <c r="I169" i="36"/>
  <c r="J169" i="36"/>
  <c r="K169" i="36"/>
  <c r="M169" i="36"/>
  <c r="P169" i="36"/>
  <c r="Q169" i="36"/>
  <c r="S169" i="36"/>
  <c r="T169" i="36"/>
  <c r="BB169" i="36"/>
  <c r="BG169" i="36"/>
  <c r="BH169" i="36"/>
  <c r="BI169" i="36"/>
  <c r="BJ169" i="36"/>
  <c r="BK169" i="36"/>
  <c r="BL169" i="36"/>
  <c r="BM169" i="36"/>
  <c r="BN169" i="36"/>
  <c r="BO169" i="36"/>
  <c r="BP169" i="36"/>
  <c r="BQ169" i="36"/>
  <c r="BR169" i="36"/>
  <c r="BS169" i="36"/>
  <c r="BT169" i="36"/>
  <c r="BU169" i="36"/>
  <c r="BV169" i="36"/>
  <c r="BW169" i="36"/>
  <c r="BX169" i="36"/>
  <c r="BY169" i="36"/>
  <c r="BZ169" i="36"/>
  <c r="CA169" i="36"/>
  <c r="CB169" i="36"/>
  <c r="CC169" i="36"/>
  <c r="CD169" i="36"/>
  <c r="CE169" i="36"/>
  <c r="CF169" i="36"/>
  <c r="CG169" i="36"/>
  <c r="CH169" i="36"/>
  <c r="CI169" i="36"/>
  <c r="CJ169" i="36"/>
  <c r="CK169" i="36"/>
  <c r="CL169" i="36"/>
  <c r="CM169" i="36"/>
  <c r="CN169" i="36"/>
  <c r="CO169" i="36"/>
  <c r="CP169" i="36"/>
  <c r="CQ169" i="36"/>
  <c r="CR169" i="36"/>
  <c r="CS169" i="36"/>
  <c r="CT169" i="36"/>
  <c r="CU169" i="36"/>
  <c r="CV169" i="36"/>
  <c r="CW169" i="36"/>
  <c r="CX169" i="36"/>
  <c r="CY169" i="36"/>
  <c r="CZ169" i="36"/>
  <c r="DA169" i="36"/>
  <c r="DB169" i="36"/>
  <c r="DC169" i="36"/>
  <c r="DD169" i="36"/>
  <c r="DE169" i="36"/>
  <c r="DF169" i="36"/>
  <c r="DG169" i="36"/>
  <c r="DH169" i="36"/>
  <c r="DI169" i="36"/>
  <c r="DJ169" i="36"/>
  <c r="DK169" i="36"/>
  <c r="DL169" i="36"/>
  <c r="DM169" i="36"/>
  <c r="DN169" i="36"/>
  <c r="DO169" i="36"/>
  <c r="DP169" i="36"/>
  <c r="DQ169" i="36"/>
  <c r="DR169" i="36"/>
  <c r="DS169" i="36"/>
  <c r="DT169" i="36"/>
  <c r="DU169" i="36"/>
  <c r="DV169" i="36"/>
  <c r="DW169" i="36"/>
  <c r="DX169" i="36"/>
  <c r="DY169" i="36"/>
  <c r="DZ169" i="36"/>
  <c r="EA169" i="36"/>
  <c r="EB169" i="36"/>
  <c r="EC169" i="36"/>
  <c r="ED169" i="36"/>
  <c r="EE169" i="36"/>
  <c r="EF169" i="36"/>
  <c r="EG169" i="36"/>
  <c r="EH169" i="36"/>
  <c r="EI169" i="36"/>
  <c r="EJ169" i="36"/>
  <c r="EK169" i="36"/>
  <c r="EL169" i="36"/>
  <c r="EM169" i="36"/>
  <c r="EN169" i="36"/>
  <c r="EO169" i="36"/>
  <c r="EP169" i="36"/>
  <c r="EQ169" i="36"/>
  <c r="ER169" i="36"/>
  <c r="D172" i="36"/>
  <c r="I172" i="36"/>
  <c r="J172" i="36"/>
  <c r="K172" i="36"/>
  <c r="M172" i="36"/>
  <c r="P172" i="36"/>
  <c r="Q172" i="36"/>
  <c r="S172" i="36"/>
  <c r="T172" i="36"/>
  <c r="BB172" i="36"/>
  <c r="BG172" i="36"/>
  <c r="BH172" i="36"/>
  <c r="BI172" i="36"/>
  <c r="BJ172" i="36"/>
  <c r="BK172" i="36"/>
  <c r="BL172" i="36"/>
  <c r="BM172" i="36"/>
  <c r="BN172" i="36"/>
  <c r="BO172" i="36"/>
  <c r="BP172" i="36"/>
  <c r="BQ172" i="36"/>
  <c r="BR172" i="36"/>
  <c r="BS172" i="36"/>
  <c r="BT172" i="36"/>
  <c r="BU172" i="36"/>
  <c r="BV172" i="36"/>
  <c r="BW172" i="36"/>
  <c r="BX172" i="36"/>
  <c r="BY172" i="36"/>
  <c r="BZ172" i="36"/>
  <c r="CA172" i="36"/>
  <c r="CB172" i="36"/>
  <c r="CC172" i="36"/>
  <c r="CD172" i="36"/>
  <c r="CE172" i="36"/>
  <c r="CF172" i="36"/>
  <c r="CG172" i="36"/>
  <c r="CH172" i="36"/>
  <c r="CI172" i="36"/>
  <c r="CJ172" i="36"/>
  <c r="CK172" i="36"/>
  <c r="CL172" i="36"/>
  <c r="CM172" i="36"/>
  <c r="CN172" i="36"/>
  <c r="CO172" i="36"/>
  <c r="CP172" i="36"/>
  <c r="CQ172" i="36"/>
  <c r="CR172" i="36"/>
  <c r="CS172" i="36"/>
  <c r="CT172" i="36"/>
  <c r="CU172" i="36"/>
  <c r="CV172" i="36"/>
  <c r="CW172" i="36"/>
  <c r="CX172" i="36"/>
  <c r="CY172" i="36"/>
  <c r="CZ172" i="36"/>
  <c r="DA172" i="36"/>
  <c r="DB172" i="36"/>
  <c r="DC172" i="36"/>
  <c r="DD172" i="36"/>
  <c r="DE172" i="36"/>
  <c r="DF172" i="36"/>
  <c r="DG172" i="36"/>
  <c r="DH172" i="36"/>
  <c r="DI172" i="36"/>
  <c r="DJ172" i="36"/>
  <c r="DK172" i="36"/>
  <c r="DL172" i="36"/>
  <c r="DM172" i="36"/>
  <c r="DN172" i="36"/>
  <c r="DO172" i="36"/>
  <c r="DP172" i="36"/>
  <c r="DQ172" i="36"/>
  <c r="DR172" i="36"/>
  <c r="DS172" i="36"/>
  <c r="DT172" i="36"/>
  <c r="DU172" i="36"/>
  <c r="DV172" i="36"/>
  <c r="DW172" i="36"/>
  <c r="DX172" i="36"/>
  <c r="DY172" i="36"/>
  <c r="DZ172" i="36"/>
  <c r="EA172" i="36"/>
  <c r="EB172" i="36"/>
  <c r="EC172" i="36"/>
  <c r="ED172" i="36"/>
  <c r="EE172" i="36"/>
  <c r="EF172" i="36"/>
  <c r="EG172" i="36"/>
  <c r="EH172" i="36"/>
  <c r="EI172" i="36"/>
  <c r="EJ172" i="36"/>
  <c r="EK172" i="36"/>
  <c r="EL172" i="36"/>
  <c r="EM172" i="36"/>
  <c r="EN172" i="36"/>
  <c r="EO172" i="36"/>
  <c r="EP172" i="36"/>
  <c r="EQ172" i="36"/>
  <c r="ER172" i="36"/>
  <c r="D176" i="36"/>
  <c r="I176" i="36"/>
  <c r="J176" i="36"/>
  <c r="K176" i="36"/>
  <c r="M176" i="36"/>
  <c r="P176" i="36"/>
  <c r="Q176" i="36"/>
  <c r="S176" i="36"/>
  <c r="T176" i="36"/>
  <c r="BB176" i="36"/>
  <c r="BG176" i="36"/>
  <c r="BH176" i="36"/>
  <c r="BI176" i="36"/>
  <c r="BJ176" i="36"/>
  <c r="BK176" i="36"/>
  <c r="BL176" i="36"/>
  <c r="BM176" i="36"/>
  <c r="BN176" i="36"/>
  <c r="BO176" i="36"/>
  <c r="BP176" i="36"/>
  <c r="BQ176" i="36"/>
  <c r="BR176" i="36"/>
  <c r="BS176" i="36"/>
  <c r="BT176" i="36"/>
  <c r="BU176" i="36"/>
  <c r="BV176" i="36"/>
  <c r="BW176" i="36"/>
  <c r="BX176" i="36"/>
  <c r="BY176" i="36"/>
  <c r="BZ176" i="36"/>
  <c r="CA176" i="36"/>
  <c r="CB176" i="36"/>
  <c r="CC176" i="36"/>
  <c r="CD176" i="36"/>
  <c r="CE176" i="36"/>
  <c r="CF176" i="36"/>
  <c r="CG176" i="36"/>
  <c r="CH176" i="36"/>
  <c r="CI176" i="36"/>
  <c r="CJ176" i="36"/>
  <c r="CK176" i="36"/>
  <c r="CL176" i="36"/>
  <c r="CM176" i="36"/>
  <c r="CN176" i="36"/>
  <c r="CO176" i="36"/>
  <c r="CP176" i="36"/>
  <c r="CQ176" i="36"/>
  <c r="CR176" i="36"/>
  <c r="CS176" i="36"/>
  <c r="CT176" i="36"/>
  <c r="CU176" i="36"/>
  <c r="CV176" i="36"/>
  <c r="CW176" i="36"/>
  <c r="CX176" i="36"/>
  <c r="CY176" i="36"/>
  <c r="CZ176" i="36"/>
  <c r="DA176" i="36"/>
  <c r="DB176" i="36"/>
  <c r="DC176" i="36"/>
  <c r="DD176" i="36"/>
  <c r="DE176" i="36"/>
  <c r="DF176" i="36"/>
  <c r="DG176" i="36"/>
  <c r="DH176" i="36"/>
  <c r="DI176" i="36"/>
  <c r="DJ176" i="36"/>
  <c r="DK176" i="36"/>
  <c r="DL176" i="36"/>
  <c r="DM176" i="36"/>
  <c r="DN176" i="36"/>
  <c r="DO176" i="36"/>
  <c r="DP176" i="36"/>
  <c r="DQ176" i="36"/>
  <c r="DR176" i="36"/>
  <c r="DS176" i="36"/>
  <c r="DT176" i="36"/>
  <c r="DU176" i="36"/>
  <c r="DV176" i="36"/>
  <c r="DW176" i="36"/>
  <c r="DX176" i="36"/>
  <c r="DY176" i="36"/>
  <c r="DZ176" i="36"/>
  <c r="EA176" i="36"/>
  <c r="EB176" i="36"/>
  <c r="EC176" i="36"/>
  <c r="ED176" i="36"/>
  <c r="EE176" i="36"/>
  <c r="EF176" i="36"/>
  <c r="EG176" i="36"/>
  <c r="EH176" i="36"/>
  <c r="EI176" i="36"/>
  <c r="EJ176" i="36"/>
  <c r="EK176" i="36"/>
  <c r="EL176" i="36"/>
  <c r="EM176" i="36"/>
  <c r="EN176" i="36"/>
  <c r="EO176" i="36"/>
  <c r="EP176" i="36"/>
  <c r="EQ176" i="36"/>
  <c r="ER176" i="36"/>
  <c r="D177" i="36"/>
  <c r="I177" i="36"/>
  <c r="J177" i="36"/>
  <c r="K177" i="36"/>
  <c r="M177" i="36"/>
  <c r="P177" i="36"/>
  <c r="Q177" i="36"/>
  <c r="S177" i="36"/>
  <c r="T177" i="36"/>
  <c r="BB177" i="36"/>
  <c r="BG177" i="36"/>
  <c r="BH177" i="36"/>
  <c r="BI177" i="36"/>
  <c r="BJ177" i="36"/>
  <c r="BK177" i="36"/>
  <c r="BL177" i="36"/>
  <c r="BM177" i="36"/>
  <c r="BN177" i="36"/>
  <c r="BO177" i="36"/>
  <c r="BP177" i="36"/>
  <c r="BQ177" i="36"/>
  <c r="BR177" i="36"/>
  <c r="BS177" i="36"/>
  <c r="BT177" i="36"/>
  <c r="BU177" i="36"/>
  <c r="BV177" i="36"/>
  <c r="BW177" i="36"/>
  <c r="BX177" i="36"/>
  <c r="BY177" i="36"/>
  <c r="BZ177" i="36"/>
  <c r="CA177" i="36"/>
  <c r="CB177" i="36"/>
  <c r="CC177" i="36"/>
  <c r="CD177" i="36"/>
  <c r="CE177" i="36"/>
  <c r="CF177" i="36"/>
  <c r="CG177" i="36"/>
  <c r="CH177" i="36"/>
  <c r="CI177" i="36"/>
  <c r="CJ177" i="36"/>
  <c r="CK177" i="36"/>
  <c r="CL177" i="36"/>
  <c r="CM177" i="36"/>
  <c r="CN177" i="36"/>
  <c r="CO177" i="36"/>
  <c r="CP177" i="36"/>
  <c r="CQ177" i="36"/>
  <c r="CR177" i="36"/>
  <c r="CS177" i="36"/>
  <c r="CT177" i="36"/>
  <c r="CU177" i="36"/>
  <c r="CV177" i="36"/>
  <c r="CW177" i="36"/>
  <c r="CX177" i="36"/>
  <c r="CY177" i="36"/>
  <c r="CZ177" i="36"/>
  <c r="DA177" i="36"/>
  <c r="DB177" i="36"/>
  <c r="DC177" i="36"/>
  <c r="DD177" i="36"/>
  <c r="DE177" i="36"/>
  <c r="DF177" i="36"/>
  <c r="DG177" i="36"/>
  <c r="DH177" i="36"/>
  <c r="DI177" i="36"/>
  <c r="DJ177" i="36"/>
  <c r="DK177" i="36"/>
  <c r="DL177" i="36"/>
  <c r="DM177" i="36"/>
  <c r="DN177" i="36"/>
  <c r="DO177" i="36"/>
  <c r="DP177" i="36"/>
  <c r="DQ177" i="36"/>
  <c r="DR177" i="36"/>
  <c r="DS177" i="36"/>
  <c r="DT177" i="36"/>
  <c r="DU177" i="36"/>
  <c r="DV177" i="36"/>
  <c r="DW177" i="36"/>
  <c r="DX177" i="36"/>
  <c r="DY177" i="36"/>
  <c r="DZ177" i="36"/>
  <c r="EA177" i="36"/>
  <c r="EB177" i="36"/>
  <c r="EC177" i="36"/>
  <c r="ED177" i="36"/>
  <c r="EE177" i="36"/>
  <c r="EF177" i="36"/>
  <c r="EG177" i="36"/>
  <c r="EH177" i="36"/>
  <c r="EI177" i="36"/>
  <c r="EJ177" i="36"/>
  <c r="EK177" i="36"/>
  <c r="EL177" i="36"/>
  <c r="EM177" i="36"/>
  <c r="EN177" i="36"/>
  <c r="EO177" i="36"/>
  <c r="EP177" i="36"/>
  <c r="EQ177" i="36"/>
  <c r="ER177" i="36"/>
  <c r="D186" i="36"/>
  <c r="I186" i="36"/>
  <c r="J186" i="36"/>
  <c r="K186" i="36"/>
  <c r="M186" i="36"/>
  <c r="P186" i="36"/>
  <c r="Q186" i="36"/>
  <c r="S186" i="36"/>
  <c r="T186" i="36"/>
  <c r="BB186" i="36"/>
  <c r="BG186" i="36"/>
  <c r="BH186" i="36"/>
  <c r="BI186" i="36"/>
  <c r="BJ186" i="36"/>
  <c r="BK186" i="36"/>
  <c r="BL186" i="36"/>
  <c r="BM186" i="36"/>
  <c r="BN186" i="36"/>
  <c r="BO186" i="36"/>
  <c r="BP186" i="36"/>
  <c r="BQ186" i="36"/>
  <c r="BR186" i="36"/>
  <c r="BS186" i="36"/>
  <c r="BT186" i="36"/>
  <c r="BU186" i="36"/>
  <c r="BV186" i="36"/>
  <c r="BW186" i="36"/>
  <c r="BX186" i="36"/>
  <c r="BY186" i="36"/>
  <c r="BZ186" i="36"/>
  <c r="CA186" i="36"/>
  <c r="CB186" i="36"/>
  <c r="CC186" i="36"/>
  <c r="CD186" i="36"/>
  <c r="CE186" i="36"/>
  <c r="CF186" i="36"/>
  <c r="CG186" i="36"/>
  <c r="CH186" i="36"/>
  <c r="CI186" i="36"/>
  <c r="CJ186" i="36"/>
  <c r="CK186" i="36"/>
  <c r="CL186" i="36"/>
  <c r="CM186" i="36"/>
  <c r="CN186" i="36"/>
  <c r="CO186" i="36"/>
  <c r="CP186" i="36"/>
  <c r="CQ186" i="36"/>
  <c r="CR186" i="36"/>
  <c r="CS186" i="36"/>
  <c r="CT186" i="36"/>
  <c r="CU186" i="36"/>
  <c r="CV186" i="36"/>
  <c r="CW186" i="36"/>
  <c r="CX186" i="36"/>
  <c r="CY186" i="36"/>
  <c r="CZ186" i="36"/>
  <c r="DA186" i="36"/>
  <c r="DB186" i="36"/>
  <c r="DC186" i="36"/>
  <c r="DD186" i="36"/>
  <c r="DE186" i="36"/>
  <c r="DF186" i="36"/>
  <c r="DG186" i="36"/>
  <c r="DH186" i="36"/>
  <c r="DI186" i="36"/>
  <c r="DJ186" i="36"/>
  <c r="DK186" i="36"/>
  <c r="DL186" i="36"/>
  <c r="DM186" i="36"/>
  <c r="DN186" i="36"/>
  <c r="DO186" i="36"/>
  <c r="DP186" i="36"/>
  <c r="DQ186" i="36"/>
  <c r="DR186" i="36"/>
  <c r="DS186" i="36"/>
  <c r="DT186" i="36"/>
  <c r="DU186" i="36"/>
  <c r="DV186" i="36"/>
  <c r="DW186" i="36"/>
  <c r="DX186" i="36"/>
  <c r="DY186" i="36"/>
  <c r="DZ186" i="36"/>
  <c r="EA186" i="36"/>
  <c r="EB186" i="36"/>
  <c r="EC186" i="36"/>
  <c r="ED186" i="36"/>
  <c r="EE186" i="36"/>
  <c r="EF186" i="36"/>
  <c r="EG186" i="36"/>
  <c r="EH186" i="36"/>
  <c r="EI186" i="36"/>
  <c r="EJ186" i="36"/>
  <c r="EK186" i="36"/>
  <c r="EL186" i="36"/>
  <c r="EM186" i="36"/>
  <c r="EN186" i="36"/>
  <c r="EO186" i="36"/>
  <c r="EP186" i="36"/>
  <c r="EQ186" i="36"/>
  <c r="ER186" i="36"/>
  <c r="D191" i="36"/>
  <c r="I191" i="36"/>
  <c r="J191" i="36"/>
  <c r="K191" i="36"/>
  <c r="M191" i="36"/>
  <c r="P191" i="36"/>
  <c r="Q191" i="36"/>
  <c r="S191" i="36"/>
  <c r="T191" i="36"/>
  <c r="BB191" i="36"/>
  <c r="BG191" i="36"/>
  <c r="BH191" i="36"/>
  <c r="BI191" i="36"/>
  <c r="BJ191" i="36"/>
  <c r="BK191" i="36"/>
  <c r="BL191" i="36"/>
  <c r="BM191" i="36"/>
  <c r="BN191" i="36"/>
  <c r="BO191" i="36"/>
  <c r="BP191" i="36"/>
  <c r="BQ191" i="36"/>
  <c r="BR191" i="36"/>
  <c r="BS191" i="36"/>
  <c r="BT191" i="36"/>
  <c r="BU191" i="36"/>
  <c r="BV191" i="36"/>
  <c r="BW191" i="36"/>
  <c r="BX191" i="36"/>
  <c r="BY191" i="36"/>
  <c r="BZ191" i="36"/>
  <c r="CA191" i="36"/>
  <c r="CB191" i="36"/>
  <c r="CC191" i="36"/>
  <c r="CD191" i="36"/>
  <c r="CE191" i="36"/>
  <c r="CF191" i="36"/>
  <c r="CG191" i="36"/>
  <c r="CH191" i="36"/>
  <c r="CI191" i="36"/>
  <c r="CJ191" i="36"/>
  <c r="CK191" i="36"/>
  <c r="CL191" i="36"/>
  <c r="CM191" i="36"/>
  <c r="CN191" i="36"/>
  <c r="CO191" i="36"/>
  <c r="CP191" i="36"/>
  <c r="CQ191" i="36"/>
  <c r="CR191" i="36"/>
  <c r="CS191" i="36"/>
  <c r="CT191" i="36"/>
  <c r="CU191" i="36"/>
  <c r="CV191" i="36"/>
  <c r="CW191" i="36"/>
  <c r="CX191" i="36"/>
  <c r="CY191" i="36"/>
  <c r="CZ191" i="36"/>
  <c r="DA191" i="36"/>
  <c r="DB191" i="36"/>
  <c r="DC191" i="36"/>
  <c r="DD191" i="36"/>
  <c r="DE191" i="36"/>
  <c r="DF191" i="36"/>
  <c r="DG191" i="36"/>
  <c r="DH191" i="36"/>
  <c r="DI191" i="36"/>
  <c r="DJ191" i="36"/>
  <c r="DK191" i="36"/>
  <c r="DL191" i="36"/>
  <c r="DM191" i="36"/>
  <c r="DN191" i="36"/>
  <c r="DO191" i="36"/>
  <c r="DP191" i="36"/>
  <c r="DQ191" i="36"/>
  <c r="DR191" i="36"/>
  <c r="DS191" i="36"/>
  <c r="DT191" i="36"/>
  <c r="DU191" i="36"/>
  <c r="DV191" i="36"/>
  <c r="DW191" i="36"/>
  <c r="DX191" i="36"/>
  <c r="DY191" i="36"/>
  <c r="DZ191" i="36"/>
  <c r="EA191" i="36"/>
  <c r="EB191" i="36"/>
  <c r="EC191" i="36"/>
  <c r="ED191" i="36"/>
  <c r="EE191" i="36"/>
  <c r="EF191" i="36"/>
  <c r="EG191" i="36"/>
  <c r="EH191" i="36"/>
  <c r="EI191" i="36"/>
  <c r="EJ191" i="36"/>
  <c r="EK191" i="36"/>
  <c r="EL191" i="36"/>
  <c r="EM191" i="36"/>
  <c r="EN191" i="36"/>
  <c r="EO191" i="36"/>
  <c r="EP191" i="36"/>
  <c r="EQ191" i="36"/>
  <c r="ER191" i="36"/>
  <c r="I5" i="36"/>
  <c r="J5" i="36"/>
  <c r="K5" i="36"/>
  <c r="M5" i="36"/>
  <c r="P5" i="36"/>
  <c r="Q5" i="36"/>
  <c r="S5" i="36"/>
  <c r="T5" i="36"/>
  <c r="BB5" i="36"/>
  <c r="BG5" i="36"/>
  <c r="BH5" i="36"/>
  <c r="BI5" i="36"/>
  <c r="BJ5" i="36"/>
  <c r="BK5" i="36"/>
  <c r="BL5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CA5" i="36"/>
  <c r="CB5" i="36"/>
  <c r="CC5" i="36"/>
  <c r="CD5" i="36"/>
  <c r="CE5" i="36"/>
  <c r="CF5" i="36"/>
  <c r="CG5" i="36"/>
  <c r="CH5" i="36"/>
  <c r="CI5" i="36"/>
  <c r="CJ5" i="36"/>
  <c r="CK5" i="36"/>
  <c r="CL5" i="36"/>
  <c r="CM5" i="36"/>
  <c r="CN5" i="36"/>
  <c r="CO5" i="36"/>
  <c r="CP5" i="36"/>
  <c r="CQ5" i="36"/>
  <c r="CR5" i="36"/>
  <c r="CS5" i="36"/>
  <c r="CT5" i="36"/>
  <c r="CU5" i="36"/>
  <c r="CV5" i="36"/>
  <c r="CW5" i="36"/>
  <c r="CX5" i="36"/>
  <c r="CY5" i="36"/>
  <c r="CZ5" i="36"/>
  <c r="DA5" i="36"/>
  <c r="DB5" i="36"/>
  <c r="DC5" i="36"/>
  <c r="DD5" i="36"/>
  <c r="DE5" i="36"/>
  <c r="DF5" i="36"/>
  <c r="DG5" i="36"/>
  <c r="DH5" i="36"/>
  <c r="DI5" i="36"/>
  <c r="DJ5" i="36"/>
  <c r="DK5" i="36"/>
  <c r="DL5" i="36"/>
  <c r="DM5" i="36"/>
  <c r="DN5" i="36"/>
  <c r="DO5" i="36"/>
  <c r="DP5" i="36"/>
  <c r="DQ5" i="36"/>
  <c r="DR5" i="36"/>
  <c r="DS5" i="36"/>
  <c r="DT5" i="36"/>
  <c r="DU5" i="36"/>
  <c r="DV5" i="36"/>
  <c r="DW5" i="36"/>
  <c r="DX5" i="36"/>
  <c r="DY5" i="36"/>
  <c r="DZ5" i="36"/>
  <c r="EA5" i="36"/>
  <c r="EB5" i="36"/>
  <c r="EC5" i="36"/>
  <c r="ED5" i="36"/>
  <c r="EE5" i="36"/>
  <c r="EF5" i="36"/>
  <c r="EG5" i="36"/>
  <c r="EH5" i="36"/>
  <c r="EI5" i="36"/>
  <c r="EJ5" i="36"/>
  <c r="EK5" i="36"/>
  <c r="EL5" i="36"/>
  <c r="EM5" i="36"/>
  <c r="EN5" i="36"/>
  <c r="EO5" i="36"/>
  <c r="EP5" i="36"/>
  <c r="EQ5" i="36"/>
  <c r="ER5" i="36"/>
  <c r="D5" i="36"/>
  <c r="D39" i="36"/>
  <c r="I39" i="36"/>
  <c r="J39" i="36"/>
  <c r="K39" i="36"/>
  <c r="M39" i="36"/>
  <c r="P39" i="36"/>
  <c r="Q39" i="36"/>
  <c r="S39" i="36"/>
  <c r="T39" i="36"/>
  <c r="BB39" i="36"/>
  <c r="BG39" i="36"/>
  <c r="BH39" i="36"/>
  <c r="BI39" i="36"/>
  <c r="BJ39" i="36"/>
  <c r="BK39" i="36"/>
  <c r="BL39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CA39" i="36"/>
  <c r="CB39" i="36"/>
  <c r="CC39" i="36"/>
  <c r="CD39" i="36"/>
  <c r="CE39" i="36"/>
  <c r="CF39" i="36"/>
  <c r="CG39" i="36"/>
  <c r="CH39" i="36"/>
  <c r="CI39" i="36"/>
  <c r="CJ39" i="36"/>
  <c r="CK39" i="36"/>
  <c r="CL39" i="36"/>
  <c r="CM39" i="36"/>
  <c r="CN39" i="36"/>
  <c r="CO39" i="36"/>
  <c r="CP39" i="36"/>
  <c r="CQ39" i="36"/>
  <c r="CR39" i="36"/>
  <c r="CS39" i="36"/>
  <c r="CT39" i="36"/>
  <c r="CU39" i="36"/>
  <c r="CV39" i="36"/>
  <c r="CW39" i="36"/>
  <c r="CX39" i="36"/>
  <c r="CY39" i="36"/>
  <c r="CZ39" i="36"/>
  <c r="DA39" i="36"/>
  <c r="DB39" i="36"/>
  <c r="DC39" i="36"/>
  <c r="DD39" i="36"/>
  <c r="DE39" i="36"/>
  <c r="DF39" i="36"/>
  <c r="DG39" i="36"/>
  <c r="DH39" i="36"/>
  <c r="DI39" i="36"/>
  <c r="DJ39" i="36"/>
  <c r="DK39" i="36"/>
  <c r="DL39" i="36"/>
  <c r="DM39" i="36"/>
  <c r="DN39" i="36"/>
  <c r="DO39" i="36"/>
  <c r="DP39" i="36"/>
  <c r="DQ39" i="36"/>
  <c r="DR39" i="36"/>
  <c r="DS39" i="36"/>
  <c r="DT39" i="36"/>
  <c r="DU39" i="36"/>
  <c r="DV39" i="36"/>
  <c r="DW39" i="36"/>
  <c r="DX39" i="36"/>
  <c r="DY39" i="36"/>
  <c r="DZ39" i="36"/>
  <c r="EA39" i="36"/>
  <c r="EB39" i="36"/>
  <c r="EC39" i="36"/>
  <c r="ED39" i="36"/>
  <c r="EE39" i="36"/>
  <c r="EF39" i="36"/>
  <c r="EG39" i="36"/>
  <c r="EH39" i="36"/>
  <c r="EI39" i="36"/>
  <c r="EJ39" i="36"/>
  <c r="EK39" i="36"/>
  <c r="EL39" i="36"/>
  <c r="EM39" i="36"/>
  <c r="EN39" i="36"/>
  <c r="EO39" i="36"/>
  <c r="EP39" i="36"/>
  <c r="EQ39" i="36"/>
  <c r="ER39" i="36"/>
  <c r="D46" i="36"/>
  <c r="I46" i="36"/>
  <c r="J46" i="36"/>
  <c r="K46" i="36"/>
  <c r="M46" i="36"/>
  <c r="P46" i="36"/>
  <c r="Q46" i="36"/>
  <c r="S46" i="36"/>
  <c r="T46" i="36"/>
  <c r="BB46" i="36"/>
  <c r="BG46" i="36"/>
  <c r="BH46" i="36"/>
  <c r="BI46" i="36"/>
  <c r="BJ46" i="36"/>
  <c r="BK46" i="36"/>
  <c r="BL46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CA46" i="36"/>
  <c r="CB46" i="36"/>
  <c r="CC46" i="36"/>
  <c r="CD46" i="36"/>
  <c r="CE46" i="36"/>
  <c r="CF46" i="36"/>
  <c r="CG46" i="36"/>
  <c r="CH46" i="36"/>
  <c r="CI46" i="36"/>
  <c r="CJ46" i="36"/>
  <c r="CK46" i="36"/>
  <c r="CL46" i="36"/>
  <c r="CM46" i="36"/>
  <c r="CN46" i="36"/>
  <c r="CO46" i="36"/>
  <c r="CP46" i="36"/>
  <c r="CQ46" i="36"/>
  <c r="CR46" i="36"/>
  <c r="CS46" i="36"/>
  <c r="CT46" i="36"/>
  <c r="CU46" i="36"/>
  <c r="CV46" i="36"/>
  <c r="CW46" i="36"/>
  <c r="CX46" i="36"/>
  <c r="CY46" i="36"/>
  <c r="CZ46" i="36"/>
  <c r="DA46" i="36"/>
  <c r="DB46" i="36"/>
  <c r="DC46" i="36"/>
  <c r="DD46" i="36"/>
  <c r="DE46" i="36"/>
  <c r="DF46" i="36"/>
  <c r="DG46" i="36"/>
  <c r="DH46" i="36"/>
  <c r="DI46" i="36"/>
  <c r="DJ46" i="36"/>
  <c r="DK46" i="36"/>
  <c r="DL46" i="36"/>
  <c r="DM46" i="36"/>
  <c r="DN46" i="36"/>
  <c r="DO46" i="36"/>
  <c r="DP46" i="36"/>
  <c r="DQ46" i="36"/>
  <c r="DR46" i="36"/>
  <c r="DS46" i="36"/>
  <c r="DT46" i="36"/>
  <c r="DU46" i="36"/>
  <c r="DV46" i="36"/>
  <c r="DW46" i="36"/>
  <c r="DX46" i="36"/>
  <c r="DY46" i="36"/>
  <c r="DZ46" i="36"/>
  <c r="EA46" i="36"/>
  <c r="EB46" i="36"/>
  <c r="EC46" i="36"/>
  <c r="ED46" i="36"/>
  <c r="EE46" i="36"/>
  <c r="EF46" i="36"/>
  <c r="EG46" i="36"/>
  <c r="EH46" i="36"/>
  <c r="EI46" i="36"/>
  <c r="EJ46" i="36"/>
  <c r="EK46" i="36"/>
  <c r="EL46" i="36"/>
  <c r="EM46" i="36"/>
  <c r="EN46" i="36"/>
  <c r="EO46" i="36"/>
  <c r="EP46" i="36"/>
  <c r="EQ46" i="36"/>
  <c r="ER46" i="36"/>
  <c r="D52" i="36"/>
  <c r="I52" i="36"/>
  <c r="J52" i="36"/>
  <c r="K52" i="36"/>
  <c r="M52" i="36"/>
  <c r="P52" i="36"/>
  <c r="Q52" i="36"/>
  <c r="S52" i="36"/>
  <c r="T52" i="36"/>
  <c r="BB52" i="36"/>
  <c r="BG52" i="36"/>
  <c r="BH52" i="36"/>
  <c r="BI52" i="36"/>
  <c r="BJ52" i="36"/>
  <c r="BK52" i="36"/>
  <c r="BL52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CA52" i="36"/>
  <c r="CB52" i="36"/>
  <c r="CC52" i="36"/>
  <c r="CD52" i="36"/>
  <c r="CE52" i="36"/>
  <c r="CF52" i="36"/>
  <c r="CG52" i="36"/>
  <c r="CH52" i="36"/>
  <c r="CI52" i="36"/>
  <c r="CJ52" i="36"/>
  <c r="CK52" i="36"/>
  <c r="CL52" i="36"/>
  <c r="CM52" i="36"/>
  <c r="CN52" i="36"/>
  <c r="CO52" i="36"/>
  <c r="CP52" i="36"/>
  <c r="CQ52" i="36"/>
  <c r="CR52" i="36"/>
  <c r="CS52" i="36"/>
  <c r="CT52" i="36"/>
  <c r="CU52" i="36"/>
  <c r="CV52" i="36"/>
  <c r="CW52" i="36"/>
  <c r="CX52" i="36"/>
  <c r="CY52" i="36"/>
  <c r="CZ52" i="36"/>
  <c r="DA52" i="36"/>
  <c r="DB52" i="36"/>
  <c r="DC52" i="36"/>
  <c r="DD52" i="36"/>
  <c r="DE52" i="36"/>
  <c r="DF52" i="36"/>
  <c r="DG52" i="36"/>
  <c r="DH52" i="36"/>
  <c r="DI52" i="36"/>
  <c r="DJ52" i="36"/>
  <c r="DK52" i="36"/>
  <c r="DL52" i="36"/>
  <c r="DM52" i="36"/>
  <c r="DN52" i="36"/>
  <c r="DO52" i="36"/>
  <c r="DP52" i="36"/>
  <c r="DQ52" i="36"/>
  <c r="DR52" i="36"/>
  <c r="DS52" i="36"/>
  <c r="DT52" i="36"/>
  <c r="DU52" i="36"/>
  <c r="DV52" i="36"/>
  <c r="DW52" i="36"/>
  <c r="DX52" i="36"/>
  <c r="DY52" i="36"/>
  <c r="DZ52" i="36"/>
  <c r="EA52" i="36"/>
  <c r="EB52" i="36"/>
  <c r="EC52" i="36"/>
  <c r="ED52" i="36"/>
  <c r="EE52" i="36"/>
  <c r="EF52" i="36"/>
  <c r="EG52" i="36"/>
  <c r="EH52" i="36"/>
  <c r="EI52" i="36"/>
  <c r="EJ52" i="36"/>
  <c r="EK52" i="36"/>
  <c r="EL52" i="36"/>
  <c r="EM52" i="36"/>
  <c r="EN52" i="36"/>
  <c r="EO52" i="36"/>
  <c r="EP52" i="36"/>
  <c r="EQ52" i="36"/>
  <c r="ER52" i="36"/>
  <c r="D70" i="36"/>
  <c r="I70" i="36"/>
  <c r="J70" i="36"/>
  <c r="K70" i="36"/>
  <c r="M70" i="36"/>
  <c r="P70" i="36"/>
  <c r="Q70" i="36"/>
  <c r="S70" i="36"/>
  <c r="T70" i="36"/>
  <c r="BB70" i="36"/>
  <c r="BG70" i="36"/>
  <c r="BH70" i="36"/>
  <c r="BI70" i="36"/>
  <c r="BJ70" i="36"/>
  <c r="BK70" i="36"/>
  <c r="BL70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CA70" i="36"/>
  <c r="CB70" i="36"/>
  <c r="CC70" i="36"/>
  <c r="CD70" i="36"/>
  <c r="CE70" i="36"/>
  <c r="CF70" i="36"/>
  <c r="CG70" i="36"/>
  <c r="CH70" i="36"/>
  <c r="CI70" i="36"/>
  <c r="CJ70" i="36"/>
  <c r="CK70" i="36"/>
  <c r="CL70" i="36"/>
  <c r="CM70" i="36"/>
  <c r="CN70" i="36"/>
  <c r="CO70" i="36"/>
  <c r="CP70" i="36"/>
  <c r="CQ70" i="36"/>
  <c r="CR70" i="36"/>
  <c r="CS70" i="36"/>
  <c r="CT70" i="36"/>
  <c r="CU70" i="36"/>
  <c r="CV70" i="36"/>
  <c r="CW70" i="36"/>
  <c r="CX70" i="36"/>
  <c r="CY70" i="36"/>
  <c r="CZ70" i="36"/>
  <c r="DA70" i="36"/>
  <c r="DB70" i="36"/>
  <c r="DC70" i="36"/>
  <c r="DD70" i="36"/>
  <c r="DE70" i="36"/>
  <c r="DF70" i="36"/>
  <c r="DG70" i="36"/>
  <c r="DH70" i="36"/>
  <c r="DI70" i="36"/>
  <c r="DJ70" i="36"/>
  <c r="DK70" i="36"/>
  <c r="DL70" i="36"/>
  <c r="DM70" i="36"/>
  <c r="DN70" i="36"/>
  <c r="DO70" i="36"/>
  <c r="DP70" i="36"/>
  <c r="DQ70" i="36"/>
  <c r="DR70" i="36"/>
  <c r="DS70" i="36"/>
  <c r="DT70" i="36"/>
  <c r="DU70" i="36"/>
  <c r="DV70" i="36"/>
  <c r="DW70" i="36"/>
  <c r="DX70" i="36"/>
  <c r="DY70" i="36"/>
  <c r="DZ70" i="36"/>
  <c r="EA70" i="36"/>
  <c r="EB70" i="36"/>
  <c r="EC70" i="36"/>
  <c r="ED70" i="36"/>
  <c r="EE70" i="36"/>
  <c r="EF70" i="36"/>
  <c r="EG70" i="36"/>
  <c r="EH70" i="36"/>
  <c r="EI70" i="36"/>
  <c r="EJ70" i="36"/>
  <c r="EK70" i="36"/>
  <c r="EL70" i="36"/>
  <c r="EM70" i="36"/>
  <c r="EN70" i="36"/>
  <c r="EO70" i="36"/>
  <c r="EP70" i="36"/>
  <c r="EQ70" i="36"/>
  <c r="ER70" i="36"/>
  <c r="D96" i="36"/>
  <c r="I96" i="36"/>
  <c r="J96" i="36"/>
  <c r="K96" i="36"/>
  <c r="M96" i="36"/>
  <c r="P96" i="36"/>
  <c r="Q96" i="36"/>
  <c r="S96" i="36"/>
  <c r="T96" i="36"/>
  <c r="BA96" i="36"/>
  <c r="BB96" i="36"/>
  <c r="BG96" i="36"/>
  <c r="BH96" i="36"/>
  <c r="BI96" i="36"/>
  <c r="BJ96" i="36"/>
  <c r="BK96" i="36"/>
  <c r="BL9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CA96" i="36"/>
  <c r="CB96" i="36"/>
  <c r="CC96" i="36"/>
  <c r="CD96" i="36"/>
  <c r="CE96" i="36"/>
  <c r="CF96" i="36"/>
  <c r="CG96" i="36"/>
  <c r="CH96" i="36"/>
  <c r="CI96" i="36"/>
  <c r="CJ96" i="36"/>
  <c r="CK96" i="36"/>
  <c r="CL96" i="36"/>
  <c r="CM96" i="36"/>
  <c r="CN96" i="36"/>
  <c r="CO96" i="36"/>
  <c r="CP96" i="36"/>
  <c r="CQ96" i="36"/>
  <c r="CR96" i="36"/>
  <c r="CS96" i="36"/>
  <c r="CT96" i="36"/>
  <c r="CU96" i="36"/>
  <c r="CV96" i="36"/>
  <c r="CW96" i="36"/>
  <c r="CX96" i="36"/>
  <c r="CY96" i="36"/>
  <c r="CZ96" i="36"/>
  <c r="DA96" i="36"/>
  <c r="DB96" i="36"/>
  <c r="DC96" i="36"/>
  <c r="DD96" i="36"/>
  <c r="DE96" i="36"/>
  <c r="DF96" i="36"/>
  <c r="DG96" i="36"/>
  <c r="DH96" i="36"/>
  <c r="DI96" i="36"/>
  <c r="DJ96" i="36"/>
  <c r="DK96" i="36"/>
  <c r="DL96" i="36"/>
  <c r="DM96" i="36"/>
  <c r="DN96" i="36"/>
  <c r="DO96" i="36"/>
  <c r="DP96" i="36"/>
  <c r="DQ96" i="36"/>
  <c r="DR96" i="36"/>
  <c r="DS96" i="36"/>
  <c r="DT96" i="36"/>
  <c r="DU96" i="36"/>
  <c r="DV96" i="36"/>
  <c r="DW96" i="36"/>
  <c r="DX96" i="36"/>
  <c r="DY96" i="36"/>
  <c r="DZ96" i="36"/>
  <c r="EA96" i="36"/>
  <c r="EB96" i="36"/>
  <c r="EC96" i="36"/>
  <c r="ED96" i="36"/>
  <c r="EE96" i="36"/>
  <c r="EF96" i="36"/>
  <c r="EG96" i="36"/>
  <c r="EH96" i="36"/>
  <c r="EI96" i="36"/>
  <c r="EJ96" i="36"/>
  <c r="EK96" i="36"/>
  <c r="EL96" i="36"/>
  <c r="EM96" i="36"/>
  <c r="EN96" i="36"/>
  <c r="EO96" i="36"/>
  <c r="EP96" i="36"/>
  <c r="EQ96" i="36"/>
  <c r="ER96" i="36"/>
  <c r="D106" i="36"/>
  <c r="I106" i="36"/>
  <c r="J106" i="36"/>
  <c r="K106" i="36"/>
  <c r="M106" i="36"/>
  <c r="P106" i="36"/>
  <c r="Q106" i="36"/>
  <c r="S106" i="36"/>
  <c r="T106" i="36"/>
  <c r="BB106" i="36"/>
  <c r="BG106" i="36"/>
  <c r="BH106" i="36"/>
  <c r="BI106" i="36"/>
  <c r="BJ106" i="36"/>
  <c r="BK106" i="36"/>
  <c r="BL106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CA106" i="36"/>
  <c r="CB106" i="36"/>
  <c r="CC106" i="36"/>
  <c r="CD106" i="36"/>
  <c r="CE106" i="36"/>
  <c r="CF106" i="36"/>
  <c r="CG106" i="36"/>
  <c r="CH106" i="36"/>
  <c r="CI106" i="36"/>
  <c r="CJ106" i="36"/>
  <c r="CK106" i="36"/>
  <c r="CL106" i="36"/>
  <c r="CM106" i="36"/>
  <c r="CN106" i="36"/>
  <c r="CO106" i="36"/>
  <c r="CP106" i="36"/>
  <c r="CQ106" i="36"/>
  <c r="CR106" i="36"/>
  <c r="CS106" i="36"/>
  <c r="CT106" i="36"/>
  <c r="CU106" i="36"/>
  <c r="CV106" i="36"/>
  <c r="CW106" i="36"/>
  <c r="CX106" i="36"/>
  <c r="CY106" i="36"/>
  <c r="CZ106" i="36"/>
  <c r="DA106" i="36"/>
  <c r="DB106" i="36"/>
  <c r="DC106" i="36"/>
  <c r="DD106" i="36"/>
  <c r="DE106" i="36"/>
  <c r="DF106" i="36"/>
  <c r="DG106" i="36"/>
  <c r="DH106" i="36"/>
  <c r="DI106" i="36"/>
  <c r="DJ106" i="36"/>
  <c r="DK106" i="36"/>
  <c r="DL106" i="36"/>
  <c r="DM106" i="36"/>
  <c r="DN106" i="36"/>
  <c r="DO106" i="36"/>
  <c r="DP106" i="36"/>
  <c r="DQ106" i="36"/>
  <c r="DR106" i="36"/>
  <c r="DS106" i="36"/>
  <c r="DT106" i="36"/>
  <c r="DU106" i="36"/>
  <c r="DV106" i="36"/>
  <c r="DW106" i="36"/>
  <c r="DX106" i="36"/>
  <c r="DY106" i="36"/>
  <c r="DZ106" i="36"/>
  <c r="EA106" i="36"/>
  <c r="EB106" i="36"/>
  <c r="EC106" i="36"/>
  <c r="ED106" i="36"/>
  <c r="EE106" i="36"/>
  <c r="EF106" i="36"/>
  <c r="EG106" i="36"/>
  <c r="EH106" i="36"/>
  <c r="EI106" i="36"/>
  <c r="EJ106" i="36"/>
  <c r="EK106" i="36"/>
  <c r="EL106" i="36"/>
  <c r="EM106" i="36"/>
  <c r="EN106" i="36"/>
  <c r="EO106" i="36"/>
  <c r="EP106" i="36"/>
  <c r="EQ106" i="36"/>
  <c r="ER106" i="36"/>
  <c r="D112" i="36"/>
  <c r="I112" i="36"/>
  <c r="J112" i="36"/>
  <c r="K112" i="36"/>
  <c r="M112" i="36"/>
  <c r="P112" i="36"/>
  <c r="Q112" i="36"/>
  <c r="S112" i="36"/>
  <c r="T112" i="36"/>
  <c r="BA112" i="36"/>
  <c r="BB112" i="36"/>
  <c r="BG112" i="36"/>
  <c r="BH112" i="36"/>
  <c r="BI112" i="36"/>
  <c r="BJ112" i="36"/>
  <c r="BK112" i="36"/>
  <c r="BL11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CA112" i="36"/>
  <c r="CB112" i="36"/>
  <c r="CC112" i="36"/>
  <c r="CD112" i="36"/>
  <c r="CE112" i="36"/>
  <c r="CF112" i="36"/>
  <c r="CG112" i="36"/>
  <c r="CH112" i="36"/>
  <c r="CI112" i="36"/>
  <c r="CJ112" i="36"/>
  <c r="CK112" i="36"/>
  <c r="CL112" i="36"/>
  <c r="CM112" i="36"/>
  <c r="CN112" i="36"/>
  <c r="CO112" i="36"/>
  <c r="CP112" i="36"/>
  <c r="CQ112" i="36"/>
  <c r="CR112" i="36"/>
  <c r="CS112" i="36"/>
  <c r="CT112" i="36"/>
  <c r="CU112" i="36"/>
  <c r="CV112" i="36"/>
  <c r="CW112" i="36"/>
  <c r="CX112" i="36"/>
  <c r="CY112" i="36"/>
  <c r="CZ112" i="36"/>
  <c r="DA112" i="36"/>
  <c r="DB112" i="36"/>
  <c r="DC112" i="36"/>
  <c r="DD112" i="36"/>
  <c r="DE112" i="36"/>
  <c r="DF112" i="36"/>
  <c r="DG112" i="36"/>
  <c r="DH112" i="36"/>
  <c r="DI112" i="36"/>
  <c r="DJ112" i="36"/>
  <c r="DK112" i="36"/>
  <c r="DL112" i="36"/>
  <c r="DM112" i="36"/>
  <c r="DN112" i="36"/>
  <c r="DO112" i="36"/>
  <c r="DP112" i="36"/>
  <c r="DQ112" i="36"/>
  <c r="DR112" i="36"/>
  <c r="DS112" i="36"/>
  <c r="DT112" i="36"/>
  <c r="DU112" i="36"/>
  <c r="DV112" i="36"/>
  <c r="DW112" i="36"/>
  <c r="DX112" i="36"/>
  <c r="DY112" i="36"/>
  <c r="DZ112" i="36"/>
  <c r="EA112" i="36"/>
  <c r="EB112" i="36"/>
  <c r="EC112" i="36"/>
  <c r="ED112" i="36"/>
  <c r="EE112" i="36"/>
  <c r="EF112" i="36"/>
  <c r="EG112" i="36"/>
  <c r="EH112" i="36"/>
  <c r="EI112" i="36"/>
  <c r="EJ112" i="36"/>
  <c r="EK112" i="36"/>
  <c r="EL112" i="36"/>
  <c r="EM112" i="36"/>
  <c r="EN112" i="36"/>
  <c r="EO112" i="36"/>
  <c r="EP112" i="36"/>
  <c r="EQ112" i="36"/>
  <c r="ER112" i="36"/>
  <c r="D135" i="36"/>
  <c r="I135" i="36"/>
  <c r="J135" i="36"/>
  <c r="K135" i="36"/>
  <c r="M135" i="36"/>
  <c r="P135" i="36"/>
  <c r="Q135" i="36"/>
  <c r="S135" i="36"/>
  <c r="T135" i="36"/>
  <c r="BB135" i="36"/>
  <c r="BG135" i="36"/>
  <c r="BH135" i="36"/>
  <c r="BI135" i="36"/>
  <c r="BJ135" i="36"/>
  <c r="BK135" i="36"/>
  <c r="BL135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CA135" i="36"/>
  <c r="CB135" i="36"/>
  <c r="CC135" i="36"/>
  <c r="CD135" i="36"/>
  <c r="CE135" i="36"/>
  <c r="CF135" i="36"/>
  <c r="CG135" i="36"/>
  <c r="CH135" i="36"/>
  <c r="CI135" i="36"/>
  <c r="CJ135" i="36"/>
  <c r="CK135" i="36"/>
  <c r="CL135" i="36"/>
  <c r="CM135" i="36"/>
  <c r="CN135" i="36"/>
  <c r="CO135" i="36"/>
  <c r="CP135" i="36"/>
  <c r="CQ135" i="36"/>
  <c r="CR135" i="36"/>
  <c r="CS135" i="36"/>
  <c r="CT135" i="36"/>
  <c r="CU135" i="36"/>
  <c r="CV135" i="36"/>
  <c r="CW135" i="36"/>
  <c r="CX135" i="36"/>
  <c r="CY135" i="36"/>
  <c r="CZ135" i="36"/>
  <c r="DA135" i="36"/>
  <c r="DB135" i="36"/>
  <c r="DC135" i="36"/>
  <c r="DD135" i="36"/>
  <c r="DE135" i="36"/>
  <c r="DF135" i="36"/>
  <c r="DG135" i="36"/>
  <c r="DH135" i="36"/>
  <c r="DI135" i="36"/>
  <c r="DJ135" i="36"/>
  <c r="DK135" i="36"/>
  <c r="DL135" i="36"/>
  <c r="DM135" i="36"/>
  <c r="DN135" i="36"/>
  <c r="DO135" i="36"/>
  <c r="DP135" i="36"/>
  <c r="DQ135" i="36"/>
  <c r="DR135" i="36"/>
  <c r="DS135" i="36"/>
  <c r="DT135" i="36"/>
  <c r="DU135" i="36"/>
  <c r="DV135" i="36"/>
  <c r="DW135" i="36"/>
  <c r="DX135" i="36"/>
  <c r="DY135" i="36"/>
  <c r="DZ135" i="36"/>
  <c r="EA135" i="36"/>
  <c r="EB135" i="36"/>
  <c r="EC135" i="36"/>
  <c r="ED135" i="36"/>
  <c r="EE135" i="36"/>
  <c r="EF135" i="36"/>
  <c r="EG135" i="36"/>
  <c r="EH135" i="36"/>
  <c r="EI135" i="36"/>
  <c r="EJ135" i="36"/>
  <c r="EK135" i="36"/>
  <c r="EL135" i="36"/>
  <c r="EM135" i="36"/>
  <c r="EN135" i="36"/>
  <c r="EO135" i="36"/>
  <c r="EP135" i="36"/>
  <c r="EQ135" i="36"/>
  <c r="ER135" i="36"/>
  <c r="D146" i="36"/>
  <c r="I146" i="36"/>
  <c r="J146" i="36"/>
  <c r="K146" i="36"/>
  <c r="M146" i="36"/>
  <c r="P146" i="36"/>
  <c r="Q146" i="36"/>
  <c r="S146" i="36"/>
  <c r="T146" i="36"/>
  <c r="BB146" i="36"/>
  <c r="BG146" i="36"/>
  <c r="BH146" i="36"/>
  <c r="BI146" i="36"/>
  <c r="BJ146" i="36"/>
  <c r="BK146" i="36"/>
  <c r="BL146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CA146" i="36"/>
  <c r="CB146" i="36"/>
  <c r="CC146" i="36"/>
  <c r="CD146" i="36"/>
  <c r="CE146" i="36"/>
  <c r="CF146" i="36"/>
  <c r="CG146" i="36"/>
  <c r="CH146" i="36"/>
  <c r="CI146" i="36"/>
  <c r="CJ146" i="36"/>
  <c r="CK146" i="36"/>
  <c r="CL146" i="36"/>
  <c r="CM146" i="36"/>
  <c r="CN146" i="36"/>
  <c r="CO146" i="36"/>
  <c r="CP146" i="36"/>
  <c r="CQ146" i="36"/>
  <c r="CR146" i="36"/>
  <c r="CS146" i="36"/>
  <c r="CT146" i="36"/>
  <c r="CU146" i="36"/>
  <c r="CV146" i="36"/>
  <c r="CW146" i="36"/>
  <c r="CX146" i="36"/>
  <c r="CY146" i="36"/>
  <c r="CZ146" i="36"/>
  <c r="DA146" i="36"/>
  <c r="DB146" i="36"/>
  <c r="DC146" i="36"/>
  <c r="DD146" i="36"/>
  <c r="DE146" i="36"/>
  <c r="DF146" i="36"/>
  <c r="DG146" i="36"/>
  <c r="DH146" i="36"/>
  <c r="DI146" i="36"/>
  <c r="DJ146" i="36"/>
  <c r="DK146" i="36"/>
  <c r="DL146" i="36"/>
  <c r="DM146" i="36"/>
  <c r="DN146" i="36"/>
  <c r="DO146" i="36"/>
  <c r="DP146" i="36"/>
  <c r="DQ146" i="36"/>
  <c r="DR146" i="36"/>
  <c r="DS146" i="36"/>
  <c r="DT146" i="36"/>
  <c r="DU146" i="36"/>
  <c r="DV146" i="36"/>
  <c r="DW146" i="36"/>
  <c r="DX146" i="36"/>
  <c r="DY146" i="36"/>
  <c r="DZ146" i="36"/>
  <c r="EA146" i="36"/>
  <c r="EB146" i="36"/>
  <c r="EC146" i="36"/>
  <c r="ED146" i="36"/>
  <c r="EE146" i="36"/>
  <c r="EF146" i="36"/>
  <c r="EG146" i="36"/>
  <c r="EH146" i="36"/>
  <c r="EI146" i="36"/>
  <c r="EJ146" i="36"/>
  <c r="EK146" i="36"/>
  <c r="EL146" i="36"/>
  <c r="EM146" i="36"/>
  <c r="EN146" i="36"/>
  <c r="EO146" i="36"/>
  <c r="EP146" i="36"/>
  <c r="EQ146" i="36"/>
  <c r="ER146" i="36"/>
  <c r="D152" i="36"/>
  <c r="I152" i="36"/>
  <c r="J152" i="36"/>
  <c r="K152" i="36"/>
  <c r="M152" i="36"/>
  <c r="P152" i="36"/>
  <c r="Q152" i="36"/>
  <c r="S152" i="36"/>
  <c r="T152" i="36"/>
  <c r="BB152" i="36"/>
  <c r="BG152" i="36"/>
  <c r="BH152" i="36"/>
  <c r="BI152" i="36"/>
  <c r="BJ152" i="36"/>
  <c r="BK152" i="36"/>
  <c r="BL152" i="36"/>
  <c r="BM152" i="36"/>
  <c r="BN152" i="36"/>
  <c r="BO152" i="36"/>
  <c r="BP152" i="36"/>
  <c r="BQ152" i="36"/>
  <c r="BR152" i="36"/>
  <c r="BS152" i="36"/>
  <c r="BT152" i="36"/>
  <c r="BU152" i="36"/>
  <c r="BV152" i="36"/>
  <c r="BW152" i="36"/>
  <c r="BX152" i="36"/>
  <c r="BY152" i="36"/>
  <c r="BZ152" i="36"/>
  <c r="CA152" i="36"/>
  <c r="CB152" i="36"/>
  <c r="CC152" i="36"/>
  <c r="CD152" i="36"/>
  <c r="CE152" i="36"/>
  <c r="CF152" i="36"/>
  <c r="CG152" i="36"/>
  <c r="CH152" i="36"/>
  <c r="CI152" i="36"/>
  <c r="CJ152" i="36"/>
  <c r="CK152" i="36"/>
  <c r="CL152" i="36"/>
  <c r="CM152" i="36"/>
  <c r="CN152" i="36"/>
  <c r="CO152" i="36"/>
  <c r="CP152" i="36"/>
  <c r="CQ152" i="36"/>
  <c r="CR152" i="36"/>
  <c r="CS152" i="36"/>
  <c r="CT152" i="36"/>
  <c r="CU152" i="36"/>
  <c r="CV152" i="36"/>
  <c r="CW152" i="36"/>
  <c r="CX152" i="36"/>
  <c r="CY152" i="36"/>
  <c r="CZ152" i="36"/>
  <c r="DA152" i="36"/>
  <c r="DB152" i="36"/>
  <c r="DC152" i="36"/>
  <c r="DD152" i="36"/>
  <c r="DE152" i="36"/>
  <c r="DF152" i="36"/>
  <c r="DG152" i="36"/>
  <c r="DH152" i="36"/>
  <c r="DI152" i="36"/>
  <c r="DJ152" i="36"/>
  <c r="DK152" i="36"/>
  <c r="DL152" i="36"/>
  <c r="DM152" i="36"/>
  <c r="DN152" i="36"/>
  <c r="DO152" i="36"/>
  <c r="DP152" i="36"/>
  <c r="DQ152" i="36"/>
  <c r="DR152" i="36"/>
  <c r="DS152" i="36"/>
  <c r="DT152" i="36"/>
  <c r="DU152" i="36"/>
  <c r="DV152" i="36"/>
  <c r="DW152" i="36"/>
  <c r="DX152" i="36"/>
  <c r="DY152" i="36"/>
  <c r="DZ152" i="36"/>
  <c r="EA152" i="36"/>
  <c r="EB152" i="36"/>
  <c r="EC152" i="36"/>
  <c r="ED152" i="36"/>
  <c r="EE152" i="36"/>
  <c r="EF152" i="36"/>
  <c r="EG152" i="36"/>
  <c r="EH152" i="36"/>
  <c r="EI152" i="36"/>
  <c r="EJ152" i="36"/>
  <c r="EK152" i="36"/>
  <c r="EL152" i="36"/>
  <c r="EM152" i="36"/>
  <c r="EN152" i="36"/>
  <c r="EO152" i="36"/>
  <c r="EP152" i="36"/>
  <c r="EQ152" i="36"/>
  <c r="ER152" i="36"/>
  <c r="D154" i="36"/>
  <c r="I154" i="36"/>
  <c r="J154" i="36"/>
  <c r="K154" i="36"/>
  <c r="M154" i="36"/>
  <c r="P154" i="36"/>
  <c r="Q154" i="36"/>
  <c r="S154" i="36"/>
  <c r="T154" i="36"/>
  <c r="BB154" i="36"/>
  <c r="BG154" i="36"/>
  <c r="BH154" i="36"/>
  <c r="BI154" i="36"/>
  <c r="BJ154" i="36"/>
  <c r="BK154" i="36"/>
  <c r="BL154" i="36"/>
  <c r="BM154" i="36"/>
  <c r="BN154" i="36"/>
  <c r="BO154" i="36"/>
  <c r="BP154" i="36"/>
  <c r="BQ154" i="36"/>
  <c r="BR154" i="36"/>
  <c r="BS154" i="36"/>
  <c r="BT154" i="36"/>
  <c r="BU154" i="36"/>
  <c r="BV154" i="36"/>
  <c r="BW154" i="36"/>
  <c r="BX154" i="36"/>
  <c r="BY154" i="36"/>
  <c r="BZ154" i="36"/>
  <c r="CA154" i="36"/>
  <c r="CB154" i="36"/>
  <c r="CC154" i="36"/>
  <c r="CD154" i="36"/>
  <c r="CE154" i="36"/>
  <c r="CF154" i="36"/>
  <c r="CG154" i="36"/>
  <c r="CH154" i="36"/>
  <c r="CI154" i="36"/>
  <c r="CJ154" i="36"/>
  <c r="CK154" i="36"/>
  <c r="CL154" i="36"/>
  <c r="CM154" i="36"/>
  <c r="CN154" i="36"/>
  <c r="CO154" i="36"/>
  <c r="CP154" i="36"/>
  <c r="CQ154" i="36"/>
  <c r="CR154" i="36"/>
  <c r="CS154" i="36"/>
  <c r="CT154" i="36"/>
  <c r="CU154" i="36"/>
  <c r="CV154" i="36"/>
  <c r="CW154" i="36"/>
  <c r="CX154" i="36"/>
  <c r="CY154" i="36"/>
  <c r="CZ154" i="36"/>
  <c r="DA154" i="36"/>
  <c r="DB154" i="36"/>
  <c r="DC154" i="36"/>
  <c r="DD154" i="36"/>
  <c r="DE154" i="36"/>
  <c r="DF154" i="36"/>
  <c r="DG154" i="36"/>
  <c r="DH154" i="36"/>
  <c r="DI154" i="36"/>
  <c r="DJ154" i="36"/>
  <c r="DK154" i="36"/>
  <c r="DL154" i="36"/>
  <c r="DM154" i="36"/>
  <c r="DN154" i="36"/>
  <c r="DO154" i="36"/>
  <c r="DP154" i="36"/>
  <c r="DQ154" i="36"/>
  <c r="DR154" i="36"/>
  <c r="DS154" i="36"/>
  <c r="DT154" i="36"/>
  <c r="DU154" i="36"/>
  <c r="DV154" i="36"/>
  <c r="DW154" i="36"/>
  <c r="DX154" i="36"/>
  <c r="DY154" i="36"/>
  <c r="DZ154" i="36"/>
  <c r="EA154" i="36"/>
  <c r="EB154" i="36"/>
  <c r="EC154" i="36"/>
  <c r="ED154" i="36"/>
  <c r="EE154" i="36"/>
  <c r="EF154" i="36"/>
  <c r="EG154" i="36"/>
  <c r="EH154" i="36"/>
  <c r="EI154" i="36"/>
  <c r="EJ154" i="36"/>
  <c r="EK154" i="36"/>
  <c r="EL154" i="36"/>
  <c r="EM154" i="36"/>
  <c r="EN154" i="36"/>
  <c r="EO154" i="36"/>
  <c r="EP154" i="36"/>
  <c r="EQ154" i="36"/>
  <c r="ER154" i="36"/>
  <c r="D188" i="36"/>
  <c r="I188" i="36"/>
  <c r="J188" i="36"/>
  <c r="K188" i="36"/>
  <c r="M188" i="36"/>
  <c r="P188" i="36"/>
  <c r="Q188" i="36"/>
  <c r="S188" i="36"/>
  <c r="T188" i="36"/>
  <c r="BB188" i="36"/>
  <c r="BG188" i="36"/>
  <c r="BH188" i="36"/>
  <c r="BI188" i="36"/>
  <c r="BJ188" i="36"/>
  <c r="BK188" i="36"/>
  <c r="BL188" i="36"/>
  <c r="BM188" i="36"/>
  <c r="BN188" i="36"/>
  <c r="BO188" i="36"/>
  <c r="BP188" i="36"/>
  <c r="BQ188" i="36"/>
  <c r="BR188" i="36"/>
  <c r="BS188" i="36"/>
  <c r="BT188" i="36"/>
  <c r="BU188" i="36"/>
  <c r="BV188" i="36"/>
  <c r="BW188" i="36"/>
  <c r="BX188" i="36"/>
  <c r="BY188" i="36"/>
  <c r="BZ188" i="36"/>
  <c r="CA188" i="36"/>
  <c r="CB188" i="36"/>
  <c r="CC188" i="36"/>
  <c r="CD188" i="36"/>
  <c r="CE188" i="36"/>
  <c r="CF188" i="36"/>
  <c r="CG188" i="36"/>
  <c r="CH188" i="36"/>
  <c r="CI188" i="36"/>
  <c r="CJ188" i="36"/>
  <c r="CK188" i="36"/>
  <c r="CL188" i="36"/>
  <c r="CM188" i="36"/>
  <c r="CN188" i="36"/>
  <c r="CO188" i="36"/>
  <c r="CP188" i="36"/>
  <c r="CQ188" i="36"/>
  <c r="CR188" i="36"/>
  <c r="CS188" i="36"/>
  <c r="CT188" i="36"/>
  <c r="CU188" i="36"/>
  <c r="CV188" i="36"/>
  <c r="CW188" i="36"/>
  <c r="CX188" i="36"/>
  <c r="CY188" i="36"/>
  <c r="CZ188" i="36"/>
  <c r="DA188" i="36"/>
  <c r="DB188" i="36"/>
  <c r="DC188" i="36"/>
  <c r="DD188" i="36"/>
  <c r="DE188" i="36"/>
  <c r="DF188" i="36"/>
  <c r="DG188" i="36"/>
  <c r="DH188" i="36"/>
  <c r="DI188" i="36"/>
  <c r="DJ188" i="36"/>
  <c r="DK188" i="36"/>
  <c r="DL188" i="36"/>
  <c r="DM188" i="36"/>
  <c r="DN188" i="36"/>
  <c r="DO188" i="36"/>
  <c r="DP188" i="36"/>
  <c r="DQ188" i="36"/>
  <c r="DR188" i="36"/>
  <c r="DS188" i="36"/>
  <c r="DT188" i="36"/>
  <c r="DU188" i="36"/>
  <c r="DV188" i="36"/>
  <c r="DW188" i="36"/>
  <c r="DX188" i="36"/>
  <c r="DY188" i="36"/>
  <c r="DZ188" i="36"/>
  <c r="EA188" i="36"/>
  <c r="EB188" i="36"/>
  <c r="EC188" i="36"/>
  <c r="ED188" i="36"/>
  <c r="EE188" i="36"/>
  <c r="EF188" i="36"/>
  <c r="EG188" i="36"/>
  <c r="EH188" i="36"/>
  <c r="EI188" i="36"/>
  <c r="EJ188" i="36"/>
  <c r="EK188" i="36"/>
  <c r="EL188" i="36"/>
  <c r="EM188" i="36"/>
  <c r="EN188" i="36"/>
  <c r="EO188" i="36"/>
  <c r="EP188" i="36"/>
  <c r="EQ188" i="36"/>
  <c r="ER188" i="36"/>
  <c r="D192" i="36"/>
  <c r="I192" i="36"/>
  <c r="J192" i="36"/>
  <c r="K192" i="36"/>
  <c r="M192" i="36"/>
  <c r="P192" i="36"/>
  <c r="Q192" i="36"/>
  <c r="S192" i="36"/>
  <c r="T192" i="36"/>
  <c r="BB192" i="36"/>
  <c r="BG192" i="36"/>
  <c r="BH192" i="36"/>
  <c r="BI192" i="36"/>
  <c r="BJ192" i="36"/>
  <c r="BK192" i="36"/>
  <c r="BL192" i="36"/>
  <c r="BM192" i="36"/>
  <c r="BN192" i="36"/>
  <c r="BO192" i="36"/>
  <c r="BP192" i="36"/>
  <c r="BQ192" i="36"/>
  <c r="BR192" i="36"/>
  <c r="BS192" i="36"/>
  <c r="BT192" i="36"/>
  <c r="BU192" i="36"/>
  <c r="BV192" i="36"/>
  <c r="BW192" i="36"/>
  <c r="BX192" i="36"/>
  <c r="BY192" i="36"/>
  <c r="BZ192" i="36"/>
  <c r="CA192" i="36"/>
  <c r="CB192" i="36"/>
  <c r="CC192" i="36"/>
  <c r="CD192" i="36"/>
  <c r="CE192" i="36"/>
  <c r="CF192" i="36"/>
  <c r="CG192" i="36"/>
  <c r="CH192" i="36"/>
  <c r="CI192" i="36"/>
  <c r="CJ192" i="36"/>
  <c r="CK192" i="36"/>
  <c r="CL192" i="36"/>
  <c r="CM192" i="36"/>
  <c r="CN192" i="36"/>
  <c r="CO192" i="36"/>
  <c r="CP192" i="36"/>
  <c r="CQ192" i="36"/>
  <c r="CR192" i="36"/>
  <c r="CS192" i="36"/>
  <c r="CT192" i="36"/>
  <c r="CU192" i="36"/>
  <c r="CV192" i="36"/>
  <c r="CW192" i="36"/>
  <c r="CX192" i="36"/>
  <c r="CY192" i="36"/>
  <c r="CZ192" i="36"/>
  <c r="DA192" i="36"/>
  <c r="DB192" i="36"/>
  <c r="DC192" i="36"/>
  <c r="DD192" i="36"/>
  <c r="DE192" i="36"/>
  <c r="DF192" i="36"/>
  <c r="DG192" i="36"/>
  <c r="DH192" i="36"/>
  <c r="DI192" i="36"/>
  <c r="DJ192" i="36"/>
  <c r="DK192" i="36"/>
  <c r="DL192" i="36"/>
  <c r="DM192" i="36"/>
  <c r="DN192" i="36"/>
  <c r="DO192" i="36"/>
  <c r="DP192" i="36"/>
  <c r="DQ192" i="36"/>
  <c r="DR192" i="36"/>
  <c r="DS192" i="36"/>
  <c r="DT192" i="36"/>
  <c r="DU192" i="36"/>
  <c r="DV192" i="36"/>
  <c r="DW192" i="36"/>
  <c r="DX192" i="36"/>
  <c r="DY192" i="36"/>
  <c r="DZ192" i="36"/>
  <c r="EA192" i="36"/>
  <c r="EB192" i="36"/>
  <c r="EC192" i="36"/>
  <c r="ED192" i="36"/>
  <c r="EE192" i="36"/>
  <c r="EF192" i="36"/>
  <c r="EG192" i="36"/>
  <c r="EH192" i="36"/>
  <c r="EI192" i="36"/>
  <c r="EJ192" i="36"/>
  <c r="EK192" i="36"/>
  <c r="EL192" i="36"/>
  <c r="EM192" i="36"/>
  <c r="EN192" i="36"/>
  <c r="EO192" i="36"/>
  <c r="EP192" i="36"/>
  <c r="EQ192" i="36"/>
  <c r="ER192" i="36"/>
  <c r="D203" i="36"/>
  <c r="I203" i="36"/>
  <c r="J203" i="36"/>
  <c r="K203" i="36"/>
  <c r="M203" i="36"/>
  <c r="P203" i="36"/>
  <c r="Q203" i="36"/>
  <c r="S203" i="36"/>
  <c r="T203" i="36"/>
  <c r="BA203" i="36"/>
  <c r="BB203" i="36"/>
  <c r="BG203" i="36"/>
  <c r="BH203" i="36"/>
  <c r="BI203" i="36"/>
  <c r="BJ203" i="36"/>
  <c r="BK203" i="36"/>
  <c r="BL203" i="36"/>
  <c r="BM203" i="36"/>
  <c r="BN203" i="36"/>
  <c r="BO203" i="36"/>
  <c r="BP203" i="36"/>
  <c r="BQ203" i="36"/>
  <c r="BR203" i="36"/>
  <c r="BS203" i="36"/>
  <c r="BT203" i="36"/>
  <c r="BU203" i="36"/>
  <c r="BV203" i="36"/>
  <c r="BW203" i="36"/>
  <c r="BX203" i="36"/>
  <c r="BY203" i="36"/>
  <c r="BZ203" i="36"/>
  <c r="CA203" i="36"/>
  <c r="CB203" i="36"/>
  <c r="CC203" i="36"/>
  <c r="CD203" i="36"/>
  <c r="CE203" i="36"/>
  <c r="CF203" i="36"/>
  <c r="CG203" i="36"/>
  <c r="CH203" i="36"/>
  <c r="CI203" i="36"/>
  <c r="CJ203" i="36"/>
  <c r="CK203" i="36"/>
  <c r="CL203" i="36"/>
  <c r="CM203" i="36"/>
  <c r="CN203" i="36"/>
  <c r="CO203" i="36"/>
  <c r="CP203" i="36"/>
  <c r="CQ203" i="36"/>
  <c r="CR203" i="36"/>
  <c r="CS203" i="36"/>
  <c r="CT203" i="36"/>
  <c r="CU203" i="36"/>
  <c r="CV203" i="36"/>
  <c r="CW203" i="36"/>
  <c r="CX203" i="36"/>
  <c r="CY203" i="36"/>
  <c r="CZ203" i="36"/>
  <c r="DA203" i="36"/>
  <c r="DB203" i="36"/>
  <c r="DC203" i="36"/>
  <c r="DD203" i="36"/>
  <c r="DE203" i="36"/>
  <c r="DF203" i="36"/>
  <c r="DG203" i="36"/>
  <c r="DH203" i="36"/>
  <c r="DI203" i="36"/>
  <c r="DJ203" i="36"/>
  <c r="DK203" i="36"/>
  <c r="DL203" i="36"/>
  <c r="DM203" i="36"/>
  <c r="DN203" i="36"/>
  <c r="DO203" i="36"/>
  <c r="DP203" i="36"/>
  <c r="DQ203" i="36"/>
  <c r="DR203" i="36"/>
  <c r="DS203" i="36"/>
  <c r="DT203" i="36"/>
  <c r="DU203" i="36"/>
  <c r="DV203" i="36"/>
  <c r="DW203" i="36"/>
  <c r="DX203" i="36"/>
  <c r="DY203" i="36"/>
  <c r="DZ203" i="36"/>
  <c r="EA203" i="36"/>
  <c r="EB203" i="36"/>
  <c r="EC203" i="36"/>
  <c r="ED203" i="36"/>
  <c r="EE203" i="36"/>
  <c r="EF203" i="36"/>
  <c r="EG203" i="36"/>
  <c r="EH203" i="36"/>
  <c r="EI203" i="36"/>
  <c r="EJ203" i="36"/>
  <c r="EK203" i="36"/>
  <c r="EL203" i="36"/>
  <c r="EM203" i="36"/>
  <c r="EN203" i="36"/>
  <c r="EO203" i="36"/>
  <c r="EP203" i="36"/>
  <c r="EQ203" i="36"/>
  <c r="ER203" i="36"/>
  <c r="I7" i="36"/>
  <c r="J7" i="36"/>
  <c r="K7" i="36"/>
  <c r="M7" i="36"/>
  <c r="P7" i="36"/>
  <c r="Q7" i="36"/>
  <c r="S7" i="36"/>
  <c r="T7" i="36"/>
  <c r="BA7" i="36"/>
  <c r="BB7" i="36"/>
  <c r="BG7" i="36"/>
  <c r="BH7" i="36"/>
  <c r="BI7" i="36"/>
  <c r="BJ7" i="36"/>
  <c r="BK7" i="36"/>
  <c r="BL7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CA7" i="36"/>
  <c r="CB7" i="36"/>
  <c r="CC7" i="36"/>
  <c r="CD7" i="36"/>
  <c r="CE7" i="36"/>
  <c r="CF7" i="36"/>
  <c r="CG7" i="36"/>
  <c r="CH7" i="36"/>
  <c r="CI7" i="36"/>
  <c r="CJ7" i="36"/>
  <c r="CK7" i="36"/>
  <c r="CL7" i="36"/>
  <c r="CM7" i="36"/>
  <c r="CN7" i="36"/>
  <c r="CO7" i="36"/>
  <c r="CP7" i="36"/>
  <c r="CQ7" i="36"/>
  <c r="CR7" i="36"/>
  <c r="CS7" i="36"/>
  <c r="CT7" i="36"/>
  <c r="CU7" i="36"/>
  <c r="CV7" i="36"/>
  <c r="CW7" i="36"/>
  <c r="CX7" i="36"/>
  <c r="CY7" i="36"/>
  <c r="CZ7" i="36"/>
  <c r="DA7" i="36"/>
  <c r="DB7" i="36"/>
  <c r="DC7" i="36"/>
  <c r="DD7" i="36"/>
  <c r="DE7" i="36"/>
  <c r="DF7" i="36"/>
  <c r="DG7" i="36"/>
  <c r="DH7" i="36"/>
  <c r="DI7" i="36"/>
  <c r="DJ7" i="36"/>
  <c r="DK7" i="36"/>
  <c r="DL7" i="36"/>
  <c r="DM7" i="36"/>
  <c r="DN7" i="36"/>
  <c r="DO7" i="36"/>
  <c r="DP7" i="36"/>
  <c r="DQ7" i="36"/>
  <c r="DR7" i="36"/>
  <c r="DS7" i="36"/>
  <c r="DT7" i="36"/>
  <c r="DU7" i="36"/>
  <c r="DV7" i="36"/>
  <c r="DW7" i="36"/>
  <c r="DX7" i="36"/>
  <c r="DY7" i="36"/>
  <c r="DZ7" i="36"/>
  <c r="EA7" i="36"/>
  <c r="EB7" i="36"/>
  <c r="EC7" i="36"/>
  <c r="ED7" i="36"/>
  <c r="EE7" i="36"/>
  <c r="EF7" i="36"/>
  <c r="EG7" i="36"/>
  <c r="EH7" i="36"/>
  <c r="EI7" i="36"/>
  <c r="EJ7" i="36"/>
  <c r="EK7" i="36"/>
  <c r="EL7" i="36"/>
  <c r="EM7" i="36"/>
  <c r="EN7" i="36"/>
  <c r="EO7" i="36"/>
  <c r="EP7" i="36"/>
  <c r="EQ7" i="36"/>
  <c r="ER7" i="36"/>
  <c r="D7" i="36"/>
  <c r="D14" i="36"/>
  <c r="I14" i="36"/>
  <c r="J14" i="36"/>
  <c r="K14" i="36"/>
  <c r="M14" i="36"/>
  <c r="P14" i="36"/>
  <c r="Q14" i="36"/>
  <c r="S14" i="36"/>
  <c r="T14" i="36"/>
  <c r="BB14" i="36"/>
  <c r="BG14" i="36"/>
  <c r="BH14" i="36"/>
  <c r="BI14" i="36"/>
  <c r="BJ14" i="36"/>
  <c r="BK14" i="36"/>
  <c r="BL14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CA14" i="36"/>
  <c r="CB14" i="36"/>
  <c r="CC14" i="36"/>
  <c r="CD14" i="36"/>
  <c r="CE14" i="36"/>
  <c r="CF14" i="36"/>
  <c r="CG14" i="36"/>
  <c r="CH14" i="36"/>
  <c r="CI14" i="36"/>
  <c r="CJ14" i="36"/>
  <c r="CK14" i="36"/>
  <c r="CL14" i="36"/>
  <c r="CM14" i="36"/>
  <c r="CN14" i="36"/>
  <c r="CO14" i="36"/>
  <c r="CP14" i="36"/>
  <c r="CQ14" i="36"/>
  <c r="CR14" i="36"/>
  <c r="CS14" i="36"/>
  <c r="CT14" i="36"/>
  <c r="CU14" i="36"/>
  <c r="CV14" i="36"/>
  <c r="CW14" i="36"/>
  <c r="CX14" i="36"/>
  <c r="CY14" i="36"/>
  <c r="CZ14" i="36"/>
  <c r="DA14" i="36"/>
  <c r="DB14" i="36"/>
  <c r="DC14" i="36"/>
  <c r="DD14" i="36"/>
  <c r="DE14" i="36"/>
  <c r="DF14" i="36"/>
  <c r="DG14" i="36"/>
  <c r="DH14" i="36"/>
  <c r="DI14" i="36"/>
  <c r="DJ14" i="36"/>
  <c r="DK14" i="36"/>
  <c r="DL14" i="36"/>
  <c r="DM14" i="36"/>
  <c r="DN14" i="36"/>
  <c r="DO14" i="36"/>
  <c r="DP14" i="36"/>
  <c r="DQ14" i="36"/>
  <c r="DR14" i="36"/>
  <c r="DS14" i="36"/>
  <c r="DT14" i="36"/>
  <c r="DU14" i="36"/>
  <c r="DV14" i="36"/>
  <c r="DW14" i="36"/>
  <c r="DX14" i="36"/>
  <c r="DY14" i="36"/>
  <c r="DZ14" i="36"/>
  <c r="EA14" i="36"/>
  <c r="EB14" i="36"/>
  <c r="EC14" i="36"/>
  <c r="ED14" i="36"/>
  <c r="EE14" i="36"/>
  <c r="EF14" i="36"/>
  <c r="EG14" i="36"/>
  <c r="EH14" i="36"/>
  <c r="EI14" i="36"/>
  <c r="EJ14" i="36"/>
  <c r="EK14" i="36"/>
  <c r="EL14" i="36"/>
  <c r="EM14" i="36"/>
  <c r="EN14" i="36"/>
  <c r="EO14" i="36"/>
  <c r="EP14" i="36"/>
  <c r="EQ14" i="36"/>
  <c r="ER14" i="36"/>
  <c r="D27" i="36"/>
  <c r="I27" i="36"/>
  <c r="J27" i="36"/>
  <c r="K27" i="36"/>
  <c r="M27" i="36"/>
  <c r="P27" i="36"/>
  <c r="Q27" i="36"/>
  <c r="S27" i="36"/>
  <c r="T27" i="36"/>
  <c r="BB27" i="36"/>
  <c r="BG27" i="36"/>
  <c r="BH27" i="36"/>
  <c r="BI27" i="36"/>
  <c r="BJ27" i="36"/>
  <c r="BK27" i="36"/>
  <c r="BL27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CA27" i="36"/>
  <c r="CB27" i="36"/>
  <c r="CC27" i="36"/>
  <c r="CD27" i="36"/>
  <c r="CE27" i="36"/>
  <c r="CF27" i="36"/>
  <c r="CG27" i="36"/>
  <c r="CH27" i="36"/>
  <c r="CI27" i="36"/>
  <c r="CJ27" i="36"/>
  <c r="CK27" i="36"/>
  <c r="CL27" i="36"/>
  <c r="CM27" i="36"/>
  <c r="CN27" i="36"/>
  <c r="CO27" i="36"/>
  <c r="CP27" i="36"/>
  <c r="CQ27" i="36"/>
  <c r="CR27" i="36"/>
  <c r="CS27" i="36"/>
  <c r="CT27" i="36"/>
  <c r="CU27" i="36"/>
  <c r="CV27" i="36"/>
  <c r="CW27" i="36"/>
  <c r="CX27" i="36"/>
  <c r="CY27" i="36"/>
  <c r="CZ27" i="36"/>
  <c r="DA27" i="36"/>
  <c r="DB27" i="36"/>
  <c r="DC27" i="36"/>
  <c r="DD27" i="36"/>
  <c r="DE27" i="36"/>
  <c r="DF27" i="36"/>
  <c r="DG27" i="36"/>
  <c r="DH27" i="36"/>
  <c r="DI27" i="36"/>
  <c r="DJ27" i="36"/>
  <c r="DK27" i="36"/>
  <c r="DL27" i="36"/>
  <c r="DM27" i="36"/>
  <c r="DN27" i="36"/>
  <c r="DO27" i="36"/>
  <c r="DP27" i="36"/>
  <c r="DQ27" i="36"/>
  <c r="DR27" i="36"/>
  <c r="DS27" i="36"/>
  <c r="DT27" i="36"/>
  <c r="DU27" i="36"/>
  <c r="DV27" i="36"/>
  <c r="DW27" i="36"/>
  <c r="DX27" i="36"/>
  <c r="DY27" i="36"/>
  <c r="DZ27" i="36"/>
  <c r="EA27" i="36"/>
  <c r="EB27" i="36"/>
  <c r="EC27" i="36"/>
  <c r="ED27" i="36"/>
  <c r="EE27" i="36"/>
  <c r="EF27" i="36"/>
  <c r="EG27" i="36"/>
  <c r="EH27" i="36"/>
  <c r="EI27" i="36"/>
  <c r="EJ27" i="36"/>
  <c r="EK27" i="36"/>
  <c r="EL27" i="36"/>
  <c r="EM27" i="36"/>
  <c r="EN27" i="36"/>
  <c r="EO27" i="36"/>
  <c r="EP27" i="36"/>
  <c r="EQ27" i="36"/>
  <c r="ER27" i="36"/>
  <c r="D32" i="36"/>
  <c r="I32" i="36"/>
  <c r="J32" i="36"/>
  <c r="K32" i="36"/>
  <c r="M32" i="36"/>
  <c r="P32" i="36"/>
  <c r="Q32" i="36"/>
  <c r="S32" i="36"/>
  <c r="T32" i="36"/>
  <c r="AC32" i="36"/>
  <c r="BB32" i="36"/>
  <c r="BG32" i="36"/>
  <c r="BH32" i="36"/>
  <c r="BI32" i="36"/>
  <c r="BJ32" i="36"/>
  <c r="BK32" i="36"/>
  <c r="BL32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CA32" i="36"/>
  <c r="CB32" i="36"/>
  <c r="CC32" i="36"/>
  <c r="CD32" i="36"/>
  <c r="CE32" i="36"/>
  <c r="CF32" i="36"/>
  <c r="CG32" i="36"/>
  <c r="CH32" i="36"/>
  <c r="CI32" i="36"/>
  <c r="CJ32" i="36"/>
  <c r="CK32" i="36"/>
  <c r="CL32" i="36"/>
  <c r="CM32" i="36"/>
  <c r="CN32" i="36"/>
  <c r="CO32" i="36"/>
  <c r="CP32" i="36"/>
  <c r="CQ32" i="36"/>
  <c r="CR32" i="36"/>
  <c r="CS32" i="36"/>
  <c r="CT32" i="36"/>
  <c r="CU32" i="36"/>
  <c r="CV32" i="36"/>
  <c r="CW32" i="36"/>
  <c r="CX32" i="36"/>
  <c r="CY32" i="36"/>
  <c r="CZ32" i="36"/>
  <c r="DA32" i="36"/>
  <c r="DB32" i="36"/>
  <c r="DC32" i="36"/>
  <c r="DD32" i="36"/>
  <c r="DE32" i="36"/>
  <c r="DF32" i="36"/>
  <c r="DG32" i="36"/>
  <c r="DH32" i="36"/>
  <c r="DI32" i="36"/>
  <c r="DJ32" i="36"/>
  <c r="DK32" i="36"/>
  <c r="DL32" i="36"/>
  <c r="DM32" i="36"/>
  <c r="DN32" i="36"/>
  <c r="DO32" i="36"/>
  <c r="DP32" i="36"/>
  <c r="DQ32" i="36"/>
  <c r="DR32" i="36"/>
  <c r="DS32" i="36"/>
  <c r="DT32" i="36"/>
  <c r="DU32" i="36"/>
  <c r="DV32" i="36"/>
  <c r="DW32" i="36"/>
  <c r="DX32" i="36"/>
  <c r="DY32" i="36"/>
  <c r="DZ32" i="36"/>
  <c r="EA32" i="36"/>
  <c r="EB32" i="36"/>
  <c r="EC32" i="36"/>
  <c r="ED32" i="36"/>
  <c r="EE32" i="36"/>
  <c r="EF32" i="36"/>
  <c r="EG32" i="36"/>
  <c r="EH32" i="36"/>
  <c r="EI32" i="36"/>
  <c r="EJ32" i="36"/>
  <c r="EK32" i="36"/>
  <c r="EL32" i="36"/>
  <c r="EM32" i="36"/>
  <c r="EN32" i="36"/>
  <c r="EO32" i="36"/>
  <c r="EP32" i="36"/>
  <c r="EQ32" i="36"/>
  <c r="ER32" i="36"/>
  <c r="D40" i="36"/>
  <c r="I40" i="36"/>
  <c r="J40" i="36"/>
  <c r="K40" i="36"/>
  <c r="M40" i="36"/>
  <c r="P40" i="36"/>
  <c r="Q40" i="36"/>
  <c r="S40" i="36"/>
  <c r="T40" i="36"/>
  <c r="BB40" i="36"/>
  <c r="BG40" i="36"/>
  <c r="BH40" i="36"/>
  <c r="BI40" i="36"/>
  <c r="BJ40" i="36"/>
  <c r="BK40" i="36"/>
  <c r="BL40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CA40" i="36"/>
  <c r="CB40" i="36"/>
  <c r="CC40" i="36"/>
  <c r="CD40" i="36"/>
  <c r="CE40" i="36"/>
  <c r="CF40" i="36"/>
  <c r="CG40" i="36"/>
  <c r="CH40" i="36"/>
  <c r="CI40" i="36"/>
  <c r="CJ40" i="36"/>
  <c r="CK40" i="36"/>
  <c r="CL40" i="36"/>
  <c r="CM40" i="36"/>
  <c r="CN40" i="36"/>
  <c r="CO40" i="36"/>
  <c r="CP40" i="36"/>
  <c r="CQ40" i="36"/>
  <c r="CR40" i="36"/>
  <c r="CS40" i="36"/>
  <c r="CT40" i="36"/>
  <c r="CU40" i="36"/>
  <c r="CV40" i="36"/>
  <c r="CW40" i="36"/>
  <c r="CX40" i="36"/>
  <c r="CY40" i="36"/>
  <c r="CZ40" i="36"/>
  <c r="DA40" i="36"/>
  <c r="DB40" i="36"/>
  <c r="DC40" i="36"/>
  <c r="DD40" i="36"/>
  <c r="DE40" i="36"/>
  <c r="DF40" i="36"/>
  <c r="DG40" i="36"/>
  <c r="DH40" i="36"/>
  <c r="DI40" i="36"/>
  <c r="DJ40" i="36"/>
  <c r="DK40" i="36"/>
  <c r="DL40" i="36"/>
  <c r="DM40" i="36"/>
  <c r="DN40" i="36"/>
  <c r="DO40" i="36"/>
  <c r="DP40" i="36"/>
  <c r="DQ40" i="36"/>
  <c r="DR40" i="36"/>
  <c r="DS40" i="36"/>
  <c r="DT40" i="36"/>
  <c r="DU40" i="36"/>
  <c r="DV40" i="36"/>
  <c r="DW40" i="36"/>
  <c r="DX40" i="36"/>
  <c r="DY40" i="36"/>
  <c r="DZ40" i="36"/>
  <c r="EA40" i="36"/>
  <c r="EB40" i="36"/>
  <c r="EC40" i="36"/>
  <c r="ED40" i="36"/>
  <c r="EE40" i="36"/>
  <c r="EF40" i="36"/>
  <c r="EG40" i="36"/>
  <c r="EH40" i="36"/>
  <c r="EI40" i="36"/>
  <c r="EJ40" i="36"/>
  <c r="EK40" i="36"/>
  <c r="EL40" i="36"/>
  <c r="EM40" i="36"/>
  <c r="EN40" i="36"/>
  <c r="EO40" i="36"/>
  <c r="EP40" i="36"/>
  <c r="EQ40" i="36"/>
  <c r="ER40" i="36"/>
  <c r="D64" i="36"/>
  <c r="I64" i="36"/>
  <c r="J64" i="36"/>
  <c r="K64" i="36"/>
  <c r="M64" i="36"/>
  <c r="P64" i="36"/>
  <c r="Q64" i="36"/>
  <c r="S64" i="36"/>
  <c r="T64" i="36"/>
  <c r="BB64" i="36"/>
  <c r="BG64" i="36"/>
  <c r="BH64" i="36"/>
  <c r="BI64" i="36"/>
  <c r="BJ64" i="36"/>
  <c r="BK64" i="36"/>
  <c r="BL64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CA64" i="36"/>
  <c r="CB64" i="36"/>
  <c r="CC64" i="36"/>
  <c r="CD64" i="36"/>
  <c r="CE64" i="36"/>
  <c r="CF64" i="36"/>
  <c r="CG64" i="36"/>
  <c r="CH64" i="36"/>
  <c r="CI64" i="36"/>
  <c r="CJ64" i="36"/>
  <c r="CK64" i="36"/>
  <c r="CL64" i="36"/>
  <c r="CM64" i="36"/>
  <c r="CN64" i="36"/>
  <c r="CO64" i="36"/>
  <c r="CP64" i="36"/>
  <c r="CQ64" i="36"/>
  <c r="CR64" i="36"/>
  <c r="CS64" i="36"/>
  <c r="CT64" i="36"/>
  <c r="CU64" i="36"/>
  <c r="CV64" i="36"/>
  <c r="CW64" i="36"/>
  <c r="CX64" i="36"/>
  <c r="CY64" i="36"/>
  <c r="CZ64" i="36"/>
  <c r="DA64" i="36"/>
  <c r="DB64" i="36"/>
  <c r="DC64" i="36"/>
  <c r="DD64" i="36"/>
  <c r="DE64" i="36"/>
  <c r="DF64" i="36"/>
  <c r="DG64" i="36"/>
  <c r="DH64" i="36"/>
  <c r="DI64" i="36"/>
  <c r="DJ64" i="36"/>
  <c r="DK64" i="36"/>
  <c r="DL64" i="36"/>
  <c r="DM64" i="36"/>
  <c r="DN64" i="36"/>
  <c r="DO64" i="36"/>
  <c r="DP64" i="36"/>
  <c r="DQ64" i="36"/>
  <c r="DR64" i="36"/>
  <c r="DS64" i="36"/>
  <c r="DT64" i="36"/>
  <c r="DU64" i="36"/>
  <c r="DV64" i="36"/>
  <c r="DW64" i="36"/>
  <c r="DX64" i="36"/>
  <c r="DY64" i="36"/>
  <c r="DZ64" i="36"/>
  <c r="EA64" i="36"/>
  <c r="EB64" i="36"/>
  <c r="EC64" i="36"/>
  <c r="ED64" i="36"/>
  <c r="EE64" i="36"/>
  <c r="EF64" i="36"/>
  <c r="EG64" i="36"/>
  <c r="EH64" i="36"/>
  <c r="EI64" i="36"/>
  <c r="EJ64" i="36"/>
  <c r="EK64" i="36"/>
  <c r="EL64" i="36"/>
  <c r="EM64" i="36"/>
  <c r="EN64" i="36"/>
  <c r="EO64" i="36"/>
  <c r="EP64" i="36"/>
  <c r="EQ64" i="36"/>
  <c r="ER64" i="36"/>
  <c r="D100" i="36"/>
  <c r="I100" i="36"/>
  <c r="J100" i="36"/>
  <c r="K100" i="36"/>
  <c r="M100" i="36"/>
  <c r="P100" i="36"/>
  <c r="Q100" i="36"/>
  <c r="S100" i="36"/>
  <c r="T100" i="36"/>
  <c r="BB100" i="36"/>
  <c r="BG100" i="36"/>
  <c r="BH100" i="36"/>
  <c r="BI100" i="36"/>
  <c r="BJ100" i="36"/>
  <c r="BK100" i="36"/>
  <c r="BL100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CA100" i="36"/>
  <c r="CB100" i="36"/>
  <c r="CC100" i="36"/>
  <c r="CD100" i="36"/>
  <c r="CE100" i="36"/>
  <c r="CF100" i="36"/>
  <c r="CG100" i="36"/>
  <c r="CH100" i="36"/>
  <c r="CI100" i="36"/>
  <c r="CJ100" i="36"/>
  <c r="CK100" i="36"/>
  <c r="CL100" i="36"/>
  <c r="CM100" i="36"/>
  <c r="CN100" i="36"/>
  <c r="CO100" i="36"/>
  <c r="CP100" i="36"/>
  <c r="CQ100" i="36"/>
  <c r="CR100" i="36"/>
  <c r="CS100" i="36"/>
  <c r="CT100" i="36"/>
  <c r="CU100" i="36"/>
  <c r="CV100" i="36"/>
  <c r="CW100" i="36"/>
  <c r="CX100" i="36"/>
  <c r="CY100" i="36"/>
  <c r="CZ100" i="36"/>
  <c r="DA100" i="36"/>
  <c r="DB100" i="36"/>
  <c r="DC100" i="36"/>
  <c r="DD100" i="36"/>
  <c r="DE100" i="36"/>
  <c r="DF100" i="36"/>
  <c r="DG100" i="36"/>
  <c r="DH100" i="36"/>
  <c r="DI100" i="36"/>
  <c r="DJ100" i="36"/>
  <c r="DK100" i="36"/>
  <c r="DL100" i="36"/>
  <c r="DM100" i="36"/>
  <c r="DN100" i="36"/>
  <c r="DO100" i="36"/>
  <c r="DP100" i="36"/>
  <c r="DQ100" i="36"/>
  <c r="DR100" i="36"/>
  <c r="DS100" i="36"/>
  <c r="DT100" i="36"/>
  <c r="DU100" i="36"/>
  <c r="DV100" i="36"/>
  <c r="DW100" i="36"/>
  <c r="DX100" i="36"/>
  <c r="DY100" i="36"/>
  <c r="DZ100" i="36"/>
  <c r="EA100" i="36"/>
  <c r="EB100" i="36"/>
  <c r="EC100" i="36"/>
  <c r="ED100" i="36"/>
  <c r="EE100" i="36"/>
  <c r="EF100" i="36"/>
  <c r="EG100" i="36"/>
  <c r="EH100" i="36"/>
  <c r="EI100" i="36"/>
  <c r="EJ100" i="36"/>
  <c r="EK100" i="36"/>
  <c r="EL100" i="36"/>
  <c r="EM100" i="36"/>
  <c r="EN100" i="36"/>
  <c r="EO100" i="36"/>
  <c r="EP100" i="36"/>
  <c r="EQ100" i="36"/>
  <c r="ER100" i="36"/>
  <c r="D110" i="36"/>
  <c r="I110" i="36"/>
  <c r="J110" i="36"/>
  <c r="K110" i="36"/>
  <c r="M110" i="36"/>
  <c r="P110" i="36"/>
  <c r="Q110" i="36"/>
  <c r="S110" i="36"/>
  <c r="T110" i="36"/>
  <c r="BB110" i="36"/>
  <c r="BG110" i="36"/>
  <c r="BH110" i="36"/>
  <c r="BI110" i="36"/>
  <c r="BJ110" i="36"/>
  <c r="BK110" i="36"/>
  <c r="BL110" i="36"/>
  <c r="BM110" i="36"/>
  <c r="BN110" i="36"/>
  <c r="BO110" i="36"/>
  <c r="BP110" i="36"/>
  <c r="BQ110" i="36"/>
  <c r="BR110" i="36"/>
  <c r="BS110" i="36"/>
  <c r="BU110" i="36"/>
  <c r="BV110" i="36"/>
  <c r="BW110" i="36"/>
  <c r="BX110" i="36"/>
  <c r="BY110" i="36"/>
  <c r="BZ110" i="36"/>
  <c r="CA110" i="36"/>
  <c r="CB110" i="36"/>
  <c r="CC110" i="36"/>
  <c r="CD110" i="36"/>
  <c r="CE110" i="36"/>
  <c r="CF110" i="36"/>
  <c r="CG110" i="36"/>
  <c r="CH110" i="36"/>
  <c r="CI110" i="36"/>
  <c r="CJ110" i="36"/>
  <c r="CK110" i="36"/>
  <c r="CL110" i="36"/>
  <c r="CM110" i="36"/>
  <c r="CN110" i="36"/>
  <c r="CO110" i="36"/>
  <c r="CP110" i="36"/>
  <c r="CQ110" i="36"/>
  <c r="CR110" i="36"/>
  <c r="CS110" i="36"/>
  <c r="CT110" i="36"/>
  <c r="CU110" i="36"/>
  <c r="CV110" i="36"/>
  <c r="CW110" i="36"/>
  <c r="CX110" i="36"/>
  <c r="CY110" i="36"/>
  <c r="CZ110" i="36"/>
  <c r="DA110" i="36"/>
  <c r="DB110" i="36"/>
  <c r="DC110" i="36"/>
  <c r="DD110" i="36"/>
  <c r="DE110" i="36"/>
  <c r="DF110" i="36"/>
  <c r="DG110" i="36"/>
  <c r="DH110" i="36"/>
  <c r="DI110" i="36"/>
  <c r="DJ110" i="36"/>
  <c r="DK110" i="36"/>
  <c r="DL110" i="36"/>
  <c r="DM110" i="36"/>
  <c r="DN110" i="36"/>
  <c r="DO110" i="36"/>
  <c r="DP110" i="36"/>
  <c r="DQ110" i="36"/>
  <c r="DR110" i="36"/>
  <c r="DS110" i="36"/>
  <c r="DT110" i="36"/>
  <c r="DU110" i="36"/>
  <c r="DV110" i="36"/>
  <c r="DW110" i="36"/>
  <c r="DX110" i="36"/>
  <c r="DY110" i="36"/>
  <c r="DZ110" i="36"/>
  <c r="EA110" i="36"/>
  <c r="EB110" i="36"/>
  <c r="EC110" i="36"/>
  <c r="ED110" i="36"/>
  <c r="EE110" i="36"/>
  <c r="EF110" i="36"/>
  <c r="EG110" i="36"/>
  <c r="EH110" i="36"/>
  <c r="EI110" i="36"/>
  <c r="EJ110" i="36"/>
  <c r="EK110" i="36"/>
  <c r="EL110" i="36"/>
  <c r="EM110" i="36"/>
  <c r="EN110" i="36"/>
  <c r="EO110" i="36"/>
  <c r="EP110" i="36"/>
  <c r="EQ110" i="36"/>
  <c r="ER110" i="36"/>
  <c r="D111" i="36"/>
  <c r="I111" i="36"/>
  <c r="J111" i="36"/>
  <c r="K111" i="36"/>
  <c r="M111" i="36"/>
  <c r="P111" i="36"/>
  <c r="Q111" i="36"/>
  <c r="S111" i="36"/>
  <c r="T111" i="36"/>
  <c r="BA111" i="36"/>
  <c r="BB111" i="36"/>
  <c r="BG111" i="36"/>
  <c r="BH111" i="36"/>
  <c r="BI111" i="36"/>
  <c r="BJ111" i="36"/>
  <c r="BK111" i="36"/>
  <c r="BL111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CA111" i="36"/>
  <c r="CB111" i="36"/>
  <c r="CC111" i="36"/>
  <c r="CD111" i="36"/>
  <c r="CE111" i="36"/>
  <c r="CF111" i="36"/>
  <c r="CG111" i="36"/>
  <c r="CH111" i="36"/>
  <c r="CI111" i="36"/>
  <c r="CJ111" i="36"/>
  <c r="CK111" i="36"/>
  <c r="CL111" i="36"/>
  <c r="CM111" i="36"/>
  <c r="CN111" i="36"/>
  <c r="CO111" i="36"/>
  <c r="CP111" i="36"/>
  <c r="CQ111" i="36"/>
  <c r="CR111" i="36"/>
  <c r="CS111" i="36"/>
  <c r="CT111" i="36"/>
  <c r="CU111" i="36"/>
  <c r="CV111" i="36"/>
  <c r="CW111" i="36"/>
  <c r="CX111" i="36"/>
  <c r="CY111" i="36"/>
  <c r="CZ111" i="36"/>
  <c r="DA111" i="36"/>
  <c r="DB111" i="36"/>
  <c r="DC111" i="36"/>
  <c r="DD111" i="36"/>
  <c r="DE111" i="36"/>
  <c r="DF111" i="36"/>
  <c r="DG111" i="36"/>
  <c r="DH111" i="36"/>
  <c r="DI111" i="36"/>
  <c r="DJ111" i="36"/>
  <c r="DK111" i="36"/>
  <c r="DL111" i="36"/>
  <c r="DM111" i="36"/>
  <c r="DN111" i="36"/>
  <c r="DO111" i="36"/>
  <c r="DP111" i="36"/>
  <c r="DQ111" i="36"/>
  <c r="DR111" i="36"/>
  <c r="DS111" i="36"/>
  <c r="DT111" i="36"/>
  <c r="DU111" i="36"/>
  <c r="DV111" i="36"/>
  <c r="DW111" i="36"/>
  <c r="DX111" i="36"/>
  <c r="DY111" i="36"/>
  <c r="DZ111" i="36"/>
  <c r="EA111" i="36"/>
  <c r="EB111" i="36"/>
  <c r="EC111" i="36"/>
  <c r="ED111" i="36"/>
  <c r="EE111" i="36"/>
  <c r="EF111" i="36"/>
  <c r="EG111" i="36"/>
  <c r="EH111" i="36"/>
  <c r="EI111" i="36"/>
  <c r="EJ111" i="36"/>
  <c r="EK111" i="36"/>
  <c r="EL111" i="36"/>
  <c r="EM111" i="36"/>
  <c r="EN111" i="36"/>
  <c r="EO111" i="36"/>
  <c r="EP111" i="36"/>
  <c r="EQ111" i="36"/>
  <c r="ER111" i="36"/>
  <c r="D118" i="36"/>
  <c r="I118" i="36"/>
  <c r="J118" i="36"/>
  <c r="K118" i="36"/>
  <c r="M118" i="36"/>
  <c r="P118" i="36"/>
  <c r="Q118" i="36"/>
  <c r="S118" i="36"/>
  <c r="T118" i="36"/>
  <c r="BB118" i="36"/>
  <c r="BG118" i="36"/>
  <c r="BH118" i="36"/>
  <c r="BI118" i="36"/>
  <c r="BJ118" i="36"/>
  <c r="BK118" i="36"/>
  <c r="BL118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CA118" i="36"/>
  <c r="CB118" i="36"/>
  <c r="CC118" i="36"/>
  <c r="CD118" i="36"/>
  <c r="CE118" i="36"/>
  <c r="CF118" i="36"/>
  <c r="CG118" i="36"/>
  <c r="CH118" i="36"/>
  <c r="CI118" i="36"/>
  <c r="CJ118" i="36"/>
  <c r="CK118" i="36"/>
  <c r="CL118" i="36"/>
  <c r="CM118" i="36"/>
  <c r="CN118" i="36"/>
  <c r="CO118" i="36"/>
  <c r="CP118" i="36"/>
  <c r="CQ118" i="36"/>
  <c r="CR118" i="36"/>
  <c r="CS118" i="36"/>
  <c r="CT118" i="36"/>
  <c r="CU118" i="36"/>
  <c r="CV118" i="36"/>
  <c r="CW118" i="36"/>
  <c r="CX118" i="36"/>
  <c r="CY118" i="36"/>
  <c r="CZ118" i="36"/>
  <c r="DA118" i="36"/>
  <c r="DB118" i="36"/>
  <c r="DC118" i="36"/>
  <c r="DD118" i="36"/>
  <c r="DE118" i="36"/>
  <c r="DF118" i="36"/>
  <c r="DG118" i="36"/>
  <c r="DH118" i="36"/>
  <c r="DI118" i="36"/>
  <c r="DJ118" i="36"/>
  <c r="DK118" i="36"/>
  <c r="DL118" i="36"/>
  <c r="DM118" i="36"/>
  <c r="DN118" i="36"/>
  <c r="DO118" i="36"/>
  <c r="DP118" i="36"/>
  <c r="DQ118" i="36"/>
  <c r="DR118" i="36"/>
  <c r="DS118" i="36"/>
  <c r="DT118" i="36"/>
  <c r="DU118" i="36"/>
  <c r="DV118" i="36"/>
  <c r="DW118" i="36"/>
  <c r="DX118" i="36"/>
  <c r="DY118" i="36"/>
  <c r="DZ118" i="36"/>
  <c r="EA118" i="36"/>
  <c r="EB118" i="36"/>
  <c r="EC118" i="36"/>
  <c r="ED118" i="36"/>
  <c r="EE118" i="36"/>
  <c r="EF118" i="36"/>
  <c r="EG118" i="36"/>
  <c r="EH118" i="36"/>
  <c r="EI118" i="36"/>
  <c r="EJ118" i="36"/>
  <c r="EK118" i="36"/>
  <c r="EL118" i="36"/>
  <c r="EM118" i="36"/>
  <c r="EN118" i="36"/>
  <c r="EO118" i="36"/>
  <c r="EP118" i="36"/>
  <c r="EQ118" i="36"/>
  <c r="ER118" i="36"/>
  <c r="D129" i="36"/>
  <c r="I129" i="36"/>
  <c r="J129" i="36"/>
  <c r="K129" i="36"/>
  <c r="M129" i="36"/>
  <c r="P129" i="36"/>
  <c r="Q129" i="36"/>
  <c r="S129" i="36"/>
  <c r="T129" i="36"/>
  <c r="BB129" i="36"/>
  <c r="BG129" i="36"/>
  <c r="BH129" i="36"/>
  <c r="BI129" i="36"/>
  <c r="BJ129" i="36"/>
  <c r="BK129" i="36"/>
  <c r="BL129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CA129" i="36"/>
  <c r="CB129" i="36"/>
  <c r="CC129" i="36"/>
  <c r="CD129" i="36"/>
  <c r="CE129" i="36"/>
  <c r="CF129" i="36"/>
  <c r="CG129" i="36"/>
  <c r="CH129" i="36"/>
  <c r="CI129" i="36"/>
  <c r="CJ129" i="36"/>
  <c r="CK129" i="36"/>
  <c r="CL129" i="36"/>
  <c r="CM129" i="36"/>
  <c r="CN129" i="36"/>
  <c r="CO129" i="36"/>
  <c r="CP129" i="36"/>
  <c r="CQ129" i="36"/>
  <c r="CR129" i="36"/>
  <c r="CS129" i="36"/>
  <c r="CT129" i="36"/>
  <c r="CU129" i="36"/>
  <c r="CV129" i="36"/>
  <c r="CW129" i="36"/>
  <c r="CX129" i="36"/>
  <c r="CY129" i="36"/>
  <c r="CZ129" i="36"/>
  <c r="DA129" i="36"/>
  <c r="DB129" i="36"/>
  <c r="DC129" i="36"/>
  <c r="DD129" i="36"/>
  <c r="DE129" i="36"/>
  <c r="DF129" i="36"/>
  <c r="DG129" i="36"/>
  <c r="DH129" i="36"/>
  <c r="DI129" i="36"/>
  <c r="DJ129" i="36"/>
  <c r="DK129" i="36"/>
  <c r="DL129" i="36"/>
  <c r="DM129" i="36"/>
  <c r="DN129" i="36"/>
  <c r="DO129" i="36"/>
  <c r="DP129" i="36"/>
  <c r="DQ129" i="36"/>
  <c r="DR129" i="36"/>
  <c r="DS129" i="36"/>
  <c r="DT129" i="36"/>
  <c r="DU129" i="36"/>
  <c r="DV129" i="36"/>
  <c r="DW129" i="36"/>
  <c r="DX129" i="36"/>
  <c r="DY129" i="36"/>
  <c r="DZ129" i="36"/>
  <c r="EA129" i="36"/>
  <c r="EB129" i="36"/>
  <c r="EC129" i="36"/>
  <c r="ED129" i="36"/>
  <c r="EE129" i="36"/>
  <c r="EF129" i="36"/>
  <c r="EG129" i="36"/>
  <c r="EH129" i="36"/>
  <c r="EI129" i="36"/>
  <c r="EJ129" i="36"/>
  <c r="EK129" i="36"/>
  <c r="EL129" i="36"/>
  <c r="EM129" i="36"/>
  <c r="EN129" i="36"/>
  <c r="EO129" i="36"/>
  <c r="EP129" i="36"/>
  <c r="EQ129" i="36"/>
  <c r="ER129" i="36"/>
  <c r="D149" i="36"/>
  <c r="I149" i="36"/>
  <c r="J149" i="36"/>
  <c r="K149" i="36"/>
  <c r="M149" i="36"/>
  <c r="P149" i="36"/>
  <c r="Q149" i="36"/>
  <c r="S149" i="36"/>
  <c r="T149" i="36"/>
  <c r="BB149" i="36"/>
  <c r="BG149" i="36"/>
  <c r="BH149" i="36"/>
  <c r="BI149" i="36"/>
  <c r="BJ149" i="36"/>
  <c r="BK149" i="36"/>
  <c r="BL149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CA149" i="36"/>
  <c r="CB149" i="36"/>
  <c r="CC149" i="36"/>
  <c r="CD149" i="36"/>
  <c r="CE149" i="36"/>
  <c r="CF149" i="36"/>
  <c r="CG149" i="36"/>
  <c r="CH149" i="36"/>
  <c r="CI149" i="36"/>
  <c r="CJ149" i="36"/>
  <c r="CK149" i="36"/>
  <c r="CL149" i="36"/>
  <c r="CM149" i="36"/>
  <c r="CN149" i="36"/>
  <c r="CO149" i="36"/>
  <c r="CP149" i="36"/>
  <c r="CQ149" i="36"/>
  <c r="CR149" i="36"/>
  <c r="CS149" i="36"/>
  <c r="CT149" i="36"/>
  <c r="CU149" i="36"/>
  <c r="CV149" i="36"/>
  <c r="CW149" i="36"/>
  <c r="CX149" i="36"/>
  <c r="CY149" i="36"/>
  <c r="CZ149" i="36"/>
  <c r="DA149" i="36"/>
  <c r="DB149" i="36"/>
  <c r="DC149" i="36"/>
  <c r="DD149" i="36"/>
  <c r="DE149" i="36"/>
  <c r="DF149" i="36"/>
  <c r="DG149" i="36"/>
  <c r="DH149" i="36"/>
  <c r="DI149" i="36"/>
  <c r="DJ149" i="36"/>
  <c r="DK149" i="36"/>
  <c r="DL149" i="36"/>
  <c r="DM149" i="36"/>
  <c r="DN149" i="36"/>
  <c r="DO149" i="36"/>
  <c r="DP149" i="36"/>
  <c r="DQ149" i="36"/>
  <c r="DR149" i="36"/>
  <c r="DS149" i="36"/>
  <c r="DT149" i="36"/>
  <c r="DU149" i="36"/>
  <c r="DV149" i="36"/>
  <c r="DW149" i="36"/>
  <c r="DX149" i="36"/>
  <c r="DY149" i="36"/>
  <c r="DZ149" i="36"/>
  <c r="EA149" i="36"/>
  <c r="EB149" i="36"/>
  <c r="EC149" i="36"/>
  <c r="ED149" i="36"/>
  <c r="EE149" i="36"/>
  <c r="EF149" i="36"/>
  <c r="EG149" i="36"/>
  <c r="EH149" i="36"/>
  <c r="EI149" i="36"/>
  <c r="EJ149" i="36"/>
  <c r="EK149" i="36"/>
  <c r="EL149" i="36"/>
  <c r="EM149" i="36"/>
  <c r="EN149" i="36"/>
  <c r="EO149" i="36"/>
  <c r="EP149" i="36"/>
  <c r="EQ149" i="36"/>
  <c r="ER149" i="36"/>
  <c r="D159" i="36"/>
  <c r="I159" i="36"/>
  <c r="J159" i="36"/>
  <c r="K159" i="36"/>
  <c r="M159" i="36"/>
  <c r="P159" i="36"/>
  <c r="Q159" i="36"/>
  <c r="S159" i="36"/>
  <c r="T159" i="36"/>
  <c r="BB159" i="36"/>
  <c r="BG159" i="36"/>
  <c r="BH159" i="36"/>
  <c r="BI159" i="36"/>
  <c r="BJ159" i="36"/>
  <c r="BK159" i="36"/>
  <c r="BL159" i="36"/>
  <c r="BM159" i="36"/>
  <c r="BN159" i="36"/>
  <c r="BO159" i="36"/>
  <c r="BP159" i="36"/>
  <c r="BQ159" i="36"/>
  <c r="BR159" i="36"/>
  <c r="BS159" i="36"/>
  <c r="BT159" i="36"/>
  <c r="BU159" i="36"/>
  <c r="BV159" i="36"/>
  <c r="BW159" i="36"/>
  <c r="BX159" i="36"/>
  <c r="BY159" i="36"/>
  <c r="BZ159" i="36"/>
  <c r="CA159" i="36"/>
  <c r="CB159" i="36"/>
  <c r="CC159" i="36"/>
  <c r="CD159" i="36"/>
  <c r="CE159" i="36"/>
  <c r="CF159" i="36"/>
  <c r="CG159" i="36"/>
  <c r="CH159" i="36"/>
  <c r="CI159" i="36"/>
  <c r="CJ159" i="36"/>
  <c r="CK159" i="36"/>
  <c r="CL159" i="36"/>
  <c r="CM159" i="36"/>
  <c r="CN159" i="36"/>
  <c r="CO159" i="36"/>
  <c r="CP159" i="36"/>
  <c r="CQ159" i="36"/>
  <c r="CR159" i="36"/>
  <c r="CS159" i="36"/>
  <c r="CT159" i="36"/>
  <c r="CU159" i="36"/>
  <c r="CV159" i="36"/>
  <c r="CW159" i="36"/>
  <c r="CX159" i="36"/>
  <c r="CY159" i="36"/>
  <c r="CZ159" i="36"/>
  <c r="DA159" i="36"/>
  <c r="DB159" i="36"/>
  <c r="DC159" i="36"/>
  <c r="DD159" i="36"/>
  <c r="DE159" i="36"/>
  <c r="DF159" i="36"/>
  <c r="DG159" i="36"/>
  <c r="DH159" i="36"/>
  <c r="DI159" i="36"/>
  <c r="DJ159" i="36"/>
  <c r="DK159" i="36"/>
  <c r="DL159" i="36"/>
  <c r="DM159" i="36"/>
  <c r="DN159" i="36"/>
  <c r="DO159" i="36"/>
  <c r="DP159" i="36"/>
  <c r="DQ159" i="36"/>
  <c r="DR159" i="36"/>
  <c r="DS159" i="36"/>
  <c r="DT159" i="36"/>
  <c r="DU159" i="36"/>
  <c r="DV159" i="36"/>
  <c r="DW159" i="36"/>
  <c r="DX159" i="36"/>
  <c r="DY159" i="36"/>
  <c r="DZ159" i="36"/>
  <c r="EA159" i="36"/>
  <c r="EB159" i="36"/>
  <c r="EC159" i="36"/>
  <c r="ED159" i="36"/>
  <c r="EE159" i="36"/>
  <c r="EF159" i="36"/>
  <c r="EG159" i="36"/>
  <c r="EH159" i="36"/>
  <c r="EI159" i="36"/>
  <c r="EJ159" i="36"/>
  <c r="EK159" i="36"/>
  <c r="EL159" i="36"/>
  <c r="EM159" i="36"/>
  <c r="EN159" i="36"/>
  <c r="EO159" i="36"/>
  <c r="EP159" i="36"/>
  <c r="EQ159" i="36"/>
  <c r="ER159" i="36"/>
  <c r="D178" i="36"/>
  <c r="I178" i="36"/>
  <c r="J178" i="36"/>
  <c r="K178" i="36"/>
  <c r="M178" i="36"/>
  <c r="P178" i="36"/>
  <c r="Q178" i="36"/>
  <c r="S178" i="36"/>
  <c r="T178" i="36"/>
  <c r="BB178" i="36"/>
  <c r="BG178" i="36"/>
  <c r="BH178" i="36"/>
  <c r="BI178" i="36"/>
  <c r="BJ178" i="36"/>
  <c r="BK178" i="36"/>
  <c r="BL178" i="36"/>
  <c r="BM178" i="36"/>
  <c r="BN178" i="36"/>
  <c r="BO178" i="36"/>
  <c r="BP178" i="36"/>
  <c r="BQ178" i="36"/>
  <c r="BR178" i="36"/>
  <c r="BS178" i="36"/>
  <c r="BT178" i="36"/>
  <c r="BU178" i="36"/>
  <c r="BV178" i="36"/>
  <c r="BW178" i="36"/>
  <c r="BX178" i="36"/>
  <c r="BY178" i="36"/>
  <c r="BZ178" i="36"/>
  <c r="CA178" i="36"/>
  <c r="CB178" i="36"/>
  <c r="CC178" i="36"/>
  <c r="CD178" i="36"/>
  <c r="CE178" i="36"/>
  <c r="CF178" i="36"/>
  <c r="CG178" i="36"/>
  <c r="CH178" i="36"/>
  <c r="CI178" i="36"/>
  <c r="CJ178" i="36"/>
  <c r="CK178" i="36"/>
  <c r="CL178" i="36"/>
  <c r="CM178" i="36"/>
  <c r="CN178" i="36"/>
  <c r="CO178" i="36"/>
  <c r="CP178" i="36"/>
  <c r="CQ178" i="36"/>
  <c r="CR178" i="36"/>
  <c r="CS178" i="36"/>
  <c r="CT178" i="36"/>
  <c r="CU178" i="36"/>
  <c r="CV178" i="36"/>
  <c r="CW178" i="36"/>
  <c r="CX178" i="36"/>
  <c r="CY178" i="36"/>
  <c r="CZ178" i="36"/>
  <c r="DA178" i="36"/>
  <c r="DB178" i="36"/>
  <c r="DC178" i="36"/>
  <c r="DD178" i="36"/>
  <c r="DE178" i="36"/>
  <c r="DF178" i="36"/>
  <c r="DG178" i="36"/>
  <c r="DH178" i="36"/>
  <c r="DI178" i="36"/>
  <c r="DJ178" i="36"/>
  <c r="DK178" i="36"/>
  <c r="DL178" i="36"/>
  <c r="DM178" i="36"/>
  <c r="DN178" i="36"/>
  <c r="DO178" i="36"/>
  <c r="DP178" i="36"/>
  <c r="DQ178" i="36"/>
  <c r="DR178" i="36"/>
  <c r="DS178" i="36"/>
  <c r="DT178" i="36"/>
  <c r="DU178" i="36"/>
  <c r="DV178" i="36"/>
  <c r="DW178" i="36"/>
  <c r="DX178" i="36"/>
  <c r="DY178" i="36"/>
  <c r="DZ178" i="36"/>
  <c r="EA178" i="36"/>
  <c r="EB178" i="36"/>
  <c r="EC178" i="36"/>
  <c r="ED178" i="36"/>
  <c r="EE178" i="36"/>
  <c r="EF178" i="36"/>
  <c r="EG178" i="36"/>
  <c r="EH178" i="36"/>
  <c r="EI178" i="36"/>
  <c r="EJ178" i="36"/>
  <c r="EK178" i="36"/>
  <c r="EL178" i="36"/>
  <c r="EM178" i="36"/>
  <c r="EN178" i="36"/>
  <c r="EO178" i="36"/>
  <c r="EP178" i="36"/>
  <c r="EQ178" i="36"/>
  <c r="ER178" i="36"/>
  <c r="D181" i="36"/>
  <c r="I181" i="36"/>
  <c r="J181" i="36"/>
  <c r="K181" i="36"/>
  <c r="M181" i="36"/>
  <c r="P181" i="36"/>
  <c r="Q181" i="36"/>
  <c r="S181" i="36"/>
  <c r="T181" i="36"/>
  <c r="BB181" i="36"/>
  <c r="BG181" i="36"/>
  <c r="BH181" i="36"/>
  <c r="BI181" i="36"/>
  <c r="BJ181" i="36"/>
  <c r="BK181" i="36"/>
  <c r="BL181" i="36"/>
  <c r="BM181" i="36"/>
  <c r="BN181" i="36"/>
  <c r="BO181" i="36"/>
  <c r="BP181" i="36"/>
  <c r="BQ181" i="36"/>
  <c r="BR181" i="36"/>
  <c r="BS181" i="36"/>
  <c r="BT181" i="36"/>
  <c r="BU181" i="36"/>
  <c r="BV181" i="36"/>
  <c r="BW181" i="36"/>
  <c r="BX181" i="36"/>
  <c r="BY181" i="36"/>
  <c r="BZ181" i="36"/>
  <c r="CA181" i="36"/>
  <c r="CB181" i="36"/>
  <c r="CC181" i="36"/>
  <c r="CD181" i="36"/>
  <c r="CE181" i="36"/>
  <c r="CF181" i="36"/>
  <c r="CG181" i="36"/>
  <c r="CH181" i="36"/>
  <c r="CI181" i="36"/>
  <c r="CJ181" i="36"/>
  <c r="CK181" i="36"/>
  <c r="CL181" i="36"/>
  <c r="CM181" i="36"/>
  <c r="CN181" i="36"/>
  <c r="CO181" i="36"/>
  <c r="CP181" i="36"/>
  <c r="CQ181" i="36"/>
  <c r="CR181" i="36"/>
  <c r="CS181" i="36"/>
  <c r="CT181" i="36"/>
  <c r="CU181" i="36"/>
  <c r="CV181" i="36"/>
  <c r="CW181" i="36"/>
  <c r="CX181" i="36"/>
  <c r="CY181" i="36"/>
  <c r="CZ181" i="36"/>
  <c r="DA181" i="36"/>
  <c r="DB181" i="36"/>
  <c r="DC181" i="36"/>
  <c r="DD181" i="36"/>
  <c r="DE181" i="36"/>
  <c r="DF181" i="36"/>
  <c r="DG181" i="36"/>
  <c r="DH181" i="36"/>
  <c r="DI181" i="36"/>
  <c r="DJ181" i="36"/>
  <c r="DK181" i="36"/>
  <c r="DL181" i="36"/>
  <c r="DM181" i="36"/>
  <c r="DN181" i="36"/>
  <c r="DO181" i="36"/>
  <c r="DP181" i="36"/>
  <c r="DQ181" i="36"/>
  <c r="DR181" i="36"/>
  <c r="DS181" i="36"/>
  <c r="DT181" i="36"/>
  <c r="DU181" i="36"/>
  <c r="DV181" i="36"/>
  <c r="DW181" i="36"/>
  <c r="DX181" i="36"/>
  <c r="DY181" i="36"/>
  <c r="DZ181" i="36"/>
  <c r="EA181" i="36"/>
  <c r="EB181" i="36"/>
  <c r="EC181" i="36"/>
  <c r="ED181" i="36"/>
  <c r="EE181" i="36"/>
  <c r="EF181" i="36"/>
  <c r="EG181" i="36"/>
  <c r="EH181" i="36"/>
  <c r="EI181" i="36"/>
  <c r="EJ181" i="36"/>
  <c r="EK181" i="36"/>
  <c r="EL181" i="36"/>
  <c r="EM181" i="36"/>
  <c r="EN181" i="36"/>
  <c r="EO181" i="36"/>
  <c r="EP181" i="36"/>
  <c r="EQ181" i="36"/>
  <c r="ER181" i="36"/>
  <c r="D183" i="36"/>
  <c r="I183" i="36"/>
  <c r="J183" i="36"/>
  <c r="K183" i="36"/>
  <c r="M183" i="36"/>
  <c r="P183" i="36"/>
  <c r="Q183" i="36"/>
  <c r="S183" i="36"/>
  <c r="T183" i="36"/>
  <c r="BB183" i="36"/>
  <c r="BG183" i="36"/>
  <c r="BH183" i="36"/>
  <c r="BI183" i="36"/>
  <c r="BJ183" i="36"/>
  <c r="BK183" i="36"/>
  <c r="BL183" i="36"/>
  <c r="BM183" i="36"/>
  <c r="BN183" i="36"/>
  <c r="BO183" i="36"/>
  <c r="BP183" i="36"/>
  <c r="BQ183" i="36"/>
  <c r="BR183" i="36"/>
  <c r="BS183" i="36"/>
  <c r="BT183" i="36"/>
  <c r="BU183" i="36"/>
  <c r="BV183" i="36"/>
  <c r="BW183" i="36"/>
  <c r="BX183" i="36"/>
  <c r="BY183" i="36"/>
  <c r="BZ183" i="36"/>
  <c r="CA183" i="36"/>
  <c r="CB183" i="36"/>
  <c r="CC183" i="36"/>
  <c r="CD183" i="36"/>
  <c r="CE183" i="36"/>
  <c r="CF183" i="36"/>
  <c r="CG183" i="36"/>
  <c r="CH183" i="36"/>
  <c r="CI183" i="36"/>
  <c r="CJ183" i="36"/>
  <c r="CK183" i="36"/>
  <c r="CL183" i="36"/>
  <c r="CM183" i="36"/>
  <c r="CN183" i="36"/>
  <c r="CO183" i="36"/>
  <c r="CP183" i="36"/>
  <c r="CQ183" i="36"/>
  <c r="CR183" i="36"/>
  <c r="CS183" i="36"/>
  <c r="CT183" i="36"/>
  <c r="CU183" i="36"/>
  <c r="CV183" i="36"/>
  <c r="CW183" i="36"/>
  <c r="CX183" i="36"/>
  <c r="CY183" i="36"/>
  <c r="CZ183" i="36"/>
  <c r="DA183" i="36"/>
  <c r="DB183" i="36"/>
  <c r="DC183" i="36"/>
  <c r="DD183" i="36"/>
  <c r="DE183" i="36"/>
  <c r="DF183" i="36"/>
  <c r="DG183" i="36"/>
  <c r="DH183" i="36"/>
  <c r="DI183" i="36"/>
  <c r="DJ183" i="36"/>
  <c r="DK183" i="36"/>
  <c r="DL183" i="36"/>
  <c r="DM183" i="36"/>
  <c r="DN183" i="36"/>
  <c r="DO183" i="36"/>
  <c r="DP183" i="36"/>
  <c r="DQ183" i="36"/>
  <c r="DR183" i="36"/>
  <c r="DS183" i="36"/>
  <c r="DT183" i="36"/>
  <c r="DU183" i="36"/>
  <c r="DV183" i="36"/>
  <c r="DW183" i="36"/>
  <c r="DX183" i="36"/>
  <c r="DY183" i="36"/>
  <c r="DZ183" i="36"/>
  <c r="EA183" i="36"/>
  <c r="EB183" i="36"/>
  <c r="EC183" i="36"/>
  <c r="ED183" i="36"/>
  <c r="EE183" i="36"/>
  <c r="EF183" i="36"/>
  <c r="EG183" i="36"/>
  <c r="EH183" i="36"/>
  <c r="EI183" i="36"/>
  <c r="EJ183" i="36"/>
  <c r="EK183" i="36"/>
  <c r="EL183" i="36"/>
  <c r="EM183" i="36"/>
  <c r="EN183" i="36"/>
  <c r="EO183" i="36"/>
  <c r="EP183" i="36"/>
  <c r="EQ183" i="36"/>
  <c r="ER183" i="36"/>
  <c r="D184" i="36"/>
  <c r="I184" i="36"/>
  <c r="J184" i="36"/>
  <c r="K184" i="36"/>
  <c r="M184" i="36"/>
  <c r="P184" i="36"/>
  <c r="Q184" i="36"/>
  <c r="S184" i="36"/>
  <c r="T184" i="36"/>
  <c r="BB184" i="36"/>
  <c r="BG184" i="36"/>
  <c r="BH184" i="36"/>
  <c r="BI184" i="36"/>
  <c r="BJ184" i="36"/>
  <c r="BK184" i="36"/>
  <c r="BL184" i="36"/>
  <c r="BM184" i="36"/>
  <c r="BN184" i="36"/>
  <c r="BO184" i="36"/>
  <c r="BP184" i="36"/>
  <c r="BQ184" i="36"/>
  <c r="BR184" i="36"/>
  <c r="BS184" i="36"/>
  <c r="BT184" i="36"/>
  <c r="BU184" i="36"/>
  <c r="BV184" i="36"/>
  <c r="BW184" i="36"/>
  <c r="BX184" i="36"/>
  <c r="BY184" i="36"/>
  <c r="BZ184" i="36"/>
  <c r="CA184" i="36"/>
  <c r="CB184" i="36"/>
  <c r="CC184" i="36"/>
  <c r="CD184" i="36"/>
  <c r="CE184" i="36"/>
  <c r="CF184" i="36"/>
  <c r="CG184" i="36"/>
  <c r="CH184" i="36"/>
  <c r="CI184" i="36"/>
  <c r="CJ184" i="36"/>
  <c r="CK184" i="36"/>
  <c r="CL184" i="36"/>
  <c r="CM184" i="36"/>
  <c r="CN184" i="36"/>
  <c r="CO184" i="36"/>
  <c r="CP184" i="36"/>
  <c r="CQ184" i="36"/>
  <c r="CR184" i="36"/>
  <c r="CS184" i="36"/>
  <c r="CT184" i="36"/>
  <c r="CU184" i="36"/>
  <c r="CV184" i="36"/>
  <c r="CW184" i="36"/>
  <c r="CX184" i="36"/>
  <c r="CY184" i="36"/>
  <c r="CZ184" i="36"/>
  <c r="DA184" i="36"/>
  <c r="DB184" i="36"/>
  <c r="DC184" i="36"/>
  <c r="DD184" i="36"/>
  <c r="DE184" i="36"/>
  <c r="DF184" i="36"/>
  <c r="DG184" i="36"/>
  <c r="DH184" i="36"/>
  <c r="DI184" i="36"/>
  <c r="DJ184" i="36"/>
  <c r="DK184" i="36"/>
  <c r="DL184" i="36"/>
  <c r="DM184" i="36"/>
  <c r="DN184" i="36"/>
  <c r="DO184" i="36"/>
  <c r="DP184" i="36"/>
  <c r="DQ184" i="36"/>
  <c r="DR184" i="36"/>
  <c r="DS184" i="36"/>
  <c r="DT184" i="36"/>
  <c r="DU184" i="36"/>
  <c r="DV184" i="36"/>
  <c r="DW184" i="36"/>
  <c r="DX184" i="36"/>
  <c r="DY184" i="36"/>
  <c r="DZ184" i="36"/>
  <c r="EA184" i="36"/>
  <c r="EB184" i="36"/>
  <c r="EC184" i="36"/>
  <c r="ED184" i="36"/>
  <c r="EE184" i="36"/>
  <c r="EF184" i="36"/>
  <c r="EG184" i="36"/>
  <c r="EH184" i="36"/>
  <c r="EI184" i="36"/>
  <c r="EJ184" i="36"/>
  <c r="EK184" i="36"/>
  <c r="EL184" i="36"/>
  <c r="EM184" i="36"/>
  <c r="EN184" i="36"/>
  <c r="EO184" i="36"/>
  <c r="EP184" i="36"/>
  <c r="EQ184" i="36"/>
  <c r="ER184" i="36"/>
  <c r="D185" i="36"/>
  <c r="I185" i="36"/>
  <c r="J185" i="36"/>
  <c r="K185" i="36"/>
  <c r="M185" i="36"/>
  <c r="P185" i="36"/>
  <c r="Q185" i="36"/>
  <c r="S185" i="36"/>
  <c r="T185" i="36"/>
  <c r="BB185" i="36"/>
  <c r="BG185" i="36"/>
  <c r="BH185" i="36"/>
  <c r="BI185" i="36"/>
  <c r="BJ185" i="36"/>
  <c r="BK185" i="36"/>
  <c r="BL185" i="36"/>
  <c r="BM185" i="36"/>
  <c r="BN185" i="36"/>
  <c r="BO185" i="36"/>
  <c r="BP185" i="36"/>
  <c r="BQ185" i="36"/>
  <c r="BR185" i="36"/>
  <c r="BS185" i="36"/>
  <c r="BT185" i="36"/>
  <c r="BU185" i="36"/>
  <c r="BV185" i="36"/>
  <c r="BW185" i="36"/>
  <c r="BX185" i="36"/>
  <c r="BY185" i="36"/>
  <c r="BZ185" i="36"/>
  <c r="CA185" i="36"/>
  <c r="CB185" i="36"/>
  <c r="CC185" i="36"/>
  <c r="CD185" i="36"/>
  <c r="CE185" i="36"/>
  <c r="CF185" i="36"/>
  <c r="CG185" i="36"/>
  <c r="CH185" i="36"/>
  <c r="CI185" i="36"/>
  <c r="CJ185" i="36"/>
  <c r="CK185" i="36"/>
  <c r="CL185" i="36"/>
  <c r="CM185" i="36"/>
  <c r="CN185" i="36"/>
  <c r="CO185" i="36"/>
  <c r="CP185" i="36"/>
  <c r="CQ185" i="36"/>
  <c r="CR185" i="36"/>
  <c r="CS185" i="36"/>
  <c r="CT185" i="36"/>
  <c r="CU185" i="36"/>
  <c r="CV185" i="36"/>
  <c r="CW185" i="36"/>
  <c r="CX185" i="36"/>
  <c r="CY185" i="36"/>
  <c r="CZ185" i="36"/>
  <c r="DA185" i="36"/>
  <c r="DB185" i="36"/>
  <c r="DC185" i="36"/>
  <c r="DD185" i="36"/>
  <c r="DE185" i="36"/>
  <c r="DF185" i="36"/>
  <c r="DG185" i="36"/>
  <c r="DH185" i="36"/>
  <c r="DI185" i="36"/>
  <c r="DJ185" i="36"/>
  <c r="DK185" i="36"/>
  <c r="DL185" i="36"/>
  <c r="DM185" i="36"/>
  <c r="DN185" i="36"/>
  <c r="DO185" i="36"/>
  <c r="DP185" i="36"/>
  <c r="DQ185" i="36"/>
  <c r="DR185" i="36"/>
  <c r="DS185" i="36"/>
  <c r="DT185" i="36"/>
  <c r="DU185" i="36"/>
  <c r="DV185" i="36"/>
  <c r="DW185" i="36"/>
  <c r="DX185" i="36"/>
  <c r="DY185" i="36"/>
  <c r="DZ185" i="36"/>
  <c r="EA185" i="36"/>
  <c r="EB185" i="36"/>
  <c r="EC185" i="36"/>
  <c r="ED185" i="36"/>
  <c r="EE185" i="36"/>
  <c r="EF185" i="36"/>
  <c r="EG185" i="36"/>
  <c r="EH185" i="36"/>
  <c r="EI185" i="36"/>
  <c r="EJ185" i="36"/>
  <c r="EK185" i="36"/>
  <c r="EL185" i="36"/>
  <c r="EM185" i="36"/>
  <c r="EN185" i="36"/>
  <c r="EO185" i="36"/>
  <c r="EP185" i="36"/>
  <c r="EQ185" i="36"/>
  <c r="ER185" i="36"/>
  <c r="D187" i="36"/>
  <c r="I187" i="36"/>
  <c r="J187" i="36"/>
  <c r="K187" i="36"/>
  <c r="M187" i="36"/>
  <c r="P187" i="36"/>
  <c r="Q187" i="36"/>
  <c r="S187" i="36"/>
  <c r="T187" i="36"/>
  <c r="BB187" i="36"/>
  <c r="BG187" i="36"/>
  <c r="BH187" i="36"/>
  <c r="BI187" i="36"/>
  <c r="BJ187" i="36"/>
  <c r="BK187" i="36"/>
  <c r="BL187" i="36"/>
  <c r="BM187" i="36"/>
  <c r="BN187" i="36"/>
  <c r="BO187" i="36"/>
  <c r="BP187" i="36"/>
  <c r="BQ187" i="36"/>
  <c r="BR187" i="36"/>
  <c r="BS187" i="36"/>
  <c r="BT187" i="36"/>
  <c r="BU187" i="36"/>
  <c r="BV187" i="36"/>
  <c r="BW187" i="36"/>
  <c r="BX187" i="36"/>
  <c r="BY187" i="36"/>
  <c r="BZ187" i="36"/>
  <c r="CA187" i="36"/>
  <c r="CB187" i="36"/>
  <c r="CC187" i="36"/>
  <c r="CD187" i="36"/>
  <c r="CE187" i="36"/>
  <c r="CF187" i="36"/>
  <c r="CG187" i="36"/>
  <c r="CH187" i="36"/>
  <c r="CI187" i="36"/>
  <c r="CJ187" i="36"/>
  <c r="CK187" i="36"/>
  <c r="CL187" i="36"/>
  <c r="CM187" i="36"/>
  <c r="CN187" i="36"/>
  <c r="CO187" i="36"/>
  <c r="CP187" i="36"/>
  <c r="CQ187" i="36"/>
  <c r="CR187" i="36"/>
  <c r="CS187" i="36"/>
  <c r="CT187" i="36"/>
  <c r="CU187" i="36"/>
  <c r="CV187" i="36"/>
  <c r="CW187" i="36"/>
  <c r="CX187" i="36"/>
  <c r="CY187" i="36"/>
  <c r="CZ187" i="36"/>
  <c r="DA187" i="36"/>
  <c r="DB187" i="36"/>
  <c r="DC187" i="36"/>
  <c r="DD187" i="36"/>
  <c r="DE187" i="36"/>
  <c r="DF187" i="36"/>
  <c r="DG187" i="36"/>
  <c r="DH187" i="36"/>
  <c r="DI187" i="36"/>
  <c r="DJ187" i="36"/>
  <c r="DK187" i="36"/>
  <c r="DL187" i="36"/>
  <c r="DM187" i="36"/>
  <c r="DN187" i="36"/>
  <c r="DO187" i="36"/>
  <c r="DP187" i="36"/>
  <c r="DQ187" i="36"/>
  <c r="DR187" i="36"/>
  <c r="DS187" i="36"/>
  <c r="DT187" i="36"/>
  <c r="DU187" i="36"/>
  <c r="DV187" i="36"/>
  <c r="DW187" i="36"/>
  <c r="DX187" i="36"/>
  <c r="DY187" i="36"/>
  <c r="DZ187" i="36"/>
  <c r="EA187" i="36"/>
  <c r="EB187" i="36"/>
  <c r="EC187" i="36"/>
  <c r="ED187" i="36"/>
  <c r="EE187" i="36"/>
  <c r="EF187" i="36"/>
  <c r="EG187" i="36"/>
  <c r="EH187" i="36"/>
  <c r="EI187" i="36"/>
  <c r="EJ187" i="36"/>
  <c r="EK187" i="36"/>
  <c r="EL187" i="36"/>
  <c r="EM187" i="36"/>
  <c r="EN187" i="36"/>
  <c r="EO187" i="36"/>
  <c r="EP187" i="36"/>
  <c r="EQ187" i="36"/>
  <c r="ER187" i="36"/>
  <c r="D196" i="36"/>
  <c r="I196" i="36"/>
  <c r="J196" i="36"/>
  <c r="K196" i="36"/>
  <c r="M196" i="36"/>
  <c r="P196" i="36"/>
  <c r="Q196" i="36"/>
  <c r="S196" i="36"/>
  <c r="T196" i="36"/>
  <c r="BB196" i="36"/>
  <c r="BG196" i="36"/>
  <c r="BH196" i="36"/>
  <c r="BI196" i="36"/>
  <c r="BJ196" i="36"/>
  <c r="BK196" i="36"/>
  <c r="BL196" i="36"/>
  <c r="BM196" i="36"/>
  <c r="BN196" i="36"/>
  <c r="BO196" i="36"/>
  <c r="BP196" i="36"/>
  <c r="BQ196" i="36"/>
  <c r="BR196" i="36"/>
  <c r="BS196" i="36"/>
  <c r="BT196" i="36"/>
  <c r="BU196" i="36"/>
  <c r="BV196" i="36"/>
  <c r="BW196" i="36"/>
  <c r="BX196" i="36"/>
  <c r="BY196" i="36"/>
  <c r="BZ196" i="36"/>
  <c r="CA196" i="36"/>
  <c r="CB196" i="36"/>
  <c r="CC196" i="36"/>
  <c r="CD196" i="36"/>
  <c r="CE196" i="36"/>
  <c r="CF196" i="36"/>
  <c r="CG196" i="36"/>
  <c r="CH196" i="36"/>
  <c r="CI196" i="36"/>
  <c r="CJ196" i="36"/>
  <c r="CK196" i="36"/>
  <c r="CL196" i="36"/>
  <c r="CM196" i="36"/>
  <c r="CN196" i="36"/>
  <c r="CO196" i="36"/>
  <c r="CP196" i="36"/>
  <c r="CQ196" i="36"/>
  <c r="CR196" i="36"/>
  <c r="CS196" i="36"/>
  <c r="CT196" i="36"/>
  <c r="CU196" i="36"/>
  <c r="CV196" i="36"/>
  <c r="CW196" i="36"/>
  <c r="CX196" i="36"/>
  <c r="CY196" i="36"/>
  <c r="CZ196" i="36"/>
  <c r="DA196" i="36"/>
  <c r="DB196" i="36"/>
  <c r="DC196" i="36"/>
  <c r="DD196" i="36"/>
  <c r="DE196" i="36"/>
  <c r="DF196" i="36"/>
  <c r="DG196" i="36"/>
  <c r="DH196" i="36"/>
  <c r="DI196" i="36"/>
  <c r="DJ196" i="36"/>
  <c r="DK196" i="36"/>
  <c r="DL196" i="36"/>
  <c r="DM196" i="36"/>
  <c r="DN196" i="36"/>
  <c r="DO196" i="36"/>
  <c r="DP196" i="36"/>
  <c r="DQ196" i="36"/>
  <c r="DR196" i="36"/>
  <c r="DS196" i="36"/>
  <c r="DT196" i="36"/>
  <c r="DU196" i="36"/>
  <c r="DV196" i="36"/>
  <c r="DW196" i="36"/>
  <c r="DX196" i="36"/>
  <c r="DY196" i="36"/>
  <c r="DZ196" i="36"/>
  <c r="EA196" i="36"/>
  <c r="EB196" i="36"/>
  <c r="EC196" i="36"/>
  <c r="ED196" i="36"/>
  <c r="EE196" i="36"/>
  <c r="EF196" i="36"/>
  <c r="EG196" i="36"/>
  <c r="EH196" i="36"/>
  <c r="EI196" i="36"/>
  <c r="EJ196" i="36"/>
  <c r="EK196" i="36"/>
  <c r="EL196" i="36"/>
  <c r="EM196" i="36"/>
  <c r="EN196" i="36"/>
  <c r="EO196" i="36"/>
  <c r="EP196" i="36"/>
  <c r="EQ196" i="36"/>
  <c r="ER196" i="36"/>
  <c r="D201" i="36"/>
  <c r="I201" i="36"/>
  <c r="J201" i="36"/>
  <c r="K201" i="36"/>
  <c r="M201" i="36"/>
  <c r="P201" i="36"/>
  <c r="Q201" i="36"/>
  <c r="S201" i="36"/>
  <c r="T201" i="36"/>
  <c r="BB201" i="36"/>
  <c r="BG201" i="36"/>
  <c r="BH201" i="36"/>
  <c r="BI201" i="36"/>
  <c r="BJ201" i="36"/>
  <c r="BK201" i="36"/>
  <c r="BL201" i="36"/>
  <c r="BM201" i="36"/>
  <c r="BN201" i="36"/>
  <c r="BO201" i="36"/>
  <c r="BP201" i="36"/>
  <c r="BQ201" i="36"/>
  <c r="BR201" i="36"/>
  <c r="BS201" i="36"/>
  <c r="BT201" i="36"/>
  <c r="BU201" i="36"/>
  <c r="BV201" i="36"/>
  <c r="BW201" i="36"/>
  <c r="BX201" i="36"/>
  <c r="BY201" i="36"/>
  <c r="BZ201" i="36"/>
  <c r="CA201" i="36"/>
  <c r="CB201" i="36"/>
  <c r="CC201" i="36"/>
  <c r="CD201" i="36"/>
  <c r="CE201" i="36"/>
  <c r="CF201" i="36"/>
  <c r="CG201" i="36"/>
  <c r="CH201" i="36"/>
  <c r="CI201" i="36"/>
  <c r="CJ201" i="36"/>
  <c r="CK201" i="36"/>
  <c r="CL201" i="36"/>
  <c r="CM201" i="36"/>
  <c r="CN201" i="36"/>
  <c r="CO201" i="36"/>
  <c r="CP201" i="36"/>
  <c r="CQ201" i="36"/>
  <c r="CR201" i="36"/>
  <c r="CS201" i="36"/>
  <c r="CT201" i="36"/>
  <c r="CU201" i="36"/>
  <c r="CV201" i="36"/>
  <c r="CW201" i="36"/>
  <c r="CX201" i="36"/>
  <c r="CY201" i="36"/>
  <c r="CZ201" i="36"/>
  <c r="DA201" i="36"/>
  <c r="DB201" i="36"/>
  <c r="DC201" i="36"/>
  <c r="DD201" i="36"/>
  <c r="DE201" i="36"/>
  <c r="DF201" i="36"/>
  <c r="DG201" i="36"/>
  <c r="DH201" i="36"/>
  <c r="DI201" i="36"/>
  <c r="DJ201" i="36"/>
  <c r="DK201" i="36"/>
  <c r="DL201" i="36"/>
  <c r="DM201" i="36"/>
  <c r="DN201" i="36"/>
  <c r="DO201" i="36"/>
  <c r="DP201" i="36"/>
  <c r="DQ201" i="36"/>
  <c r="DR201" i="36"/>
  <c r="DS201" i="36"/>
  <c r="DT201" i="36"/>
  <c r="DU201" i="36"/>
  <c r="DV201" i="36"/>
  <c r="DW201" i="36"/>
  <c r="DX201" i="36"/>
  <c r="DY201" i="36"/>
  <c r="DZ201" i="36"/>
  <c r="EA201" i="36"/>
  <c r="EB201" i="36"/>
  <c r="EC201" i="36"/>
  <c r="ED201" i="36"/>
  <c r="EE201" i="36"/>
  <c r="EF201" i="36"/>
  <c r="EG201" i="36"/>
  <c r="EH201" i="36"/>
  <c r="EI201" i="36"/>
  <c r="EJ201" i="36"/>
  <c r="EK201" i="36"/>
  <c r="EL201" i="36"/>
  <c r="EM201" i="36"/>
  <c r="EN201" i="36"/>
  <c r="EO201" i="36"/>
  <c r="EP201" i="36"/>
  <c r="EQ201" i="36"/>
  <c r="ER201" i="36"/>
  <c r="I6" i="36"/>
  <c r="J6" i="36"/>
  <c r="K6" i="36"/>
  <c r="M6" i="36"/>
  <c r="P6" i="36"/>
  <c r="Q6" i="36"/>
  <c r="S6" i="36"/>
  <c r="T6" i="36"/>
  <c r="BB6" i="36"/>
  <c r="BG6" i="36"/>
  <c r="BH6" i="36"/>
  <c r="BI6" i="36"/>
  <c r="BJ6" i="36"/>
  <c r="BK6" i="36"/>
  <c r="BL6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CA6" i="36"/>
  <c r="CB6" i="36"/>
  <c r="CC6" i="36"/>
  <c r="CD6" i="36"/>
  <c r="CE6" i="36"/>
  <c r="CF6" i="36"/>
  <c r="CG6" i="36"/>
  <c r="CH6" i="36"/>
  <c r="CI6" i="36"/>
  <c r="CJ6" i="36"/>
  <c r="CK6" i="36"/>
  <c r="CL6" i="36"/>
  <c r="CM6" i="36"/>
  <c r="CN6" i="36"/>
  <c r="CO6" i="36"/>
  <c r="CP6" i="36"/>
  <c r="CQ6" i="36"/>
  <c r="CR6" i="36"/>
  <c r="CS6" i="36"/>
  <c r="CT6" i="36"/>
  <c r="CU6" i="36"/>
  <c r="CV6" i="36"/>
  <c r="CW6" i="36"/>
  <c r="CX6" i="36"/>
  <c r="CY6" i="36"/>
  <c r="CZ6" i="36"/>
  <c r="DA6" i="36"/>
  <c r="DB6" i="36"/>
  <c r="DC6" i="36"/>
  <c r="DD6" i="36"/>
  <c r="DE6" i="36"/>
  <c r="DF6" i="36"/>
  <c r="DG6" i="36"/>
  <c r="DH6" i="36"/>
  <c r="DI6" i="36"/>
  <c r="DJ6" i="36"/>
  <c r="DK6" i="36"/>
  <c r="DL6" i="36"/>
  <c r="DM6" i="36"/>
  <c r="DN6" i="36"/>
  <c r="DO6" i="36"/>
  <c r="DP6" i="36"/>
  <c r="DQ6" i="36"/>
  <c r="DR6" i="36"/>
  <c r="DS6" i="36"/>
  <c r="DT6" i="36"/>
  <c r="DU6" i="36"/>
  <c r="DV6" i="36"/>
  <c r="DW6" i="36"/>
  <c r="DX6" i="36"/>
  <c r="DY6" i="36"/>
  <c r="DZ6" i="36"/>
  <c r="EA6" i="36"/>
  <c r="EB6" i="36"/>
  <c r="EC6" i="36"/>
  <c r="ED6" i="36"/>
  <c r="EE6" i="36"/>
  <c r="EF6" i="36"/>
  <c r="EG6" i="36"/>
  <c r="EH6" i="36"/>
  <c r="EI6" i="36"/>
  <c r="EJ6" i="36"/>
  <c r="EK6" i="36"/>
  <c r="EL6" i="36"/>
  <c r="EM6" i="36"/>
  <c r="EN6" i="36"/>
  <c r="EO6" i="36"/>
  <c r="EP6" i="36"/>
  <c r="EQ6" i="36"/>
  <c r="ER6" i="36"/>
  <c r="D6" i="36"/>
  <c r="D30" i="36"/>
  <c r="I30" i="36"/>
  <c r="J30" i="36"/>
  <c r="K30" i="36"/>
  <c r="M30" i="36"/>
  <c r="P30" i="36"/>
  <c r="Q30" i="36"/>
  <c r="S30" i="36"/>
  <c r="T30" i="36"/>
  <c r="BB30" i="36"/>
  <c r="BG30" i="36"/>
  <c r="BH30" i="36"/>
  <c r="BI30" i="36"/>
  <c r="BJ30" i="36"/>
  <c r="BK30" i="36"/>
  <c r="BL30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CA30" i="36"/>
  <c r="CB30" i="36"/>
  <c r="CC30" i="36"/>
  <c r="CD30" i="36"/>
  <c r="CE30" i="36"/>
  <c r="CF30" i="36"/>
  <c r="CG30" i="36"/>
  <c r="CH30" i="36"/>
  <c r="CI30" i="36"/>
  <c r="CJ30" i="36"/>
  <c r="CK30" i="36"/>
  <c r="CL30" i="36"/>
  <c r="CM30" i="36"/>
  <c r="CN30" i="36"/>
  <c r="CO30" i="36"/>
  <c r="CP30" i="36"/>
  <c r="CQ30" i="36"/>
  <c r="CR30" i="36"/>
  <c r="CS30" i="36"/>
  <c r="CT30" i="36"/>
  <c r="CU30" i="36"/>
  <c r="CV30" i="36"/>
  <c r="CW30" i="36"/>
  <c r="CX30" i="36"/>
  <c r="CY30" i="36"/>
  <c r="CZ30" i="36"/>
  <c r="DA30" i="36"/>
  <c r="DB30" i="36"/>
  <c r="DC30" i="36"/>
  <c r="DD30" i="36"/>
  <c r="DE30" i="36"/>
  <c r="DF30" i="36"/>
  <c r="DG30" i="36"/>
  <c r="DH30" i="36"/>
  <c r="DI30" i="36"/>
  <c r="DJ30" i="36"/>
  <c r="DK30" i="36"/>
  <c r="DL30" i="36"/>
  <c r="DM30" i="36"/>
  <c r="DN30" i="36"/>
  <c r="DO30" i="36"/>
  <c r="DP30" i="36"/>
  <c r="DQ30" i="36"/>
  <c r="DR30" i="36"/>
  <c r="DS30" i="36"/>
  <c r="DT30" i="36"/>
  <c r="DU30" i="36"/>
  <c r="DV30" i="36"/>
  <c r="DW30" i="36"/>
  <c r="DX30" i="36"/>
  <c r="DY30" i="36"/>
  <c r="DZ30" i="36"/>
  <c r="EA30" i="36"/>
  <c r="EB30" i="36"/>
  <c r="EC30" i="36"/>
  <c r="ED30" i="36"/>
  <c r="EE30" i="36"/>
  <c r="EF30" i="36"/>
  <c r="EG30" i="36"/>
  <c r="EH30" i="36"/>
  <c r="EI30" i="36"/>
  <c r="EJ30" i="36"/>
  <c r="EK30" i="36"/>
  <c r="EL30" i="36"/>
  <c r="EM30" i="36"/>
  <c r="EN30" i="36"/>
  <c r="EO30" i="36"/>
  <c r="EP30" i="36"/>
  <c r="EQ30" i="36"/>
  <c r="ER30" i="36"/>
  <c r="D34" i="36"/>
  <c r="I34" i="36"/>
  <c r="J34" i="36"/>
  <c r="K34" i="36"/>
  <c r="M34" i="36"/>
  <c r="P34" i="36"/>
  <c r="Q34" i="36"/>
  <c r="S34" i="36"/>
  <c r="T34" i="36"/>
  <c r="BB34" i="36"/>
  <c r="BG34" i="36"/>
  <c r="BH34" i="36"/>
  <c r="BI34" i="36"/>
  <c r="BJ34" i="36"/>
  <c r="BK34" i="36"/>
  <c r="BL34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CA34" i="36"/>
  <c r="CB34" i="36"/>
  <c r="CC34" i="36"/>
  <c r="CD34" i="36"/>
  <c r="CE34" i="36"/>
  <c r="CF34" i="36"/>
  <c r="CG34" i="36"/>
  <c r="CH34" i="36"/>
  <c r="CI34" i="36"/>
  <c r="CJ34" i="36"/>
  <c r="CK34" i="36"/>
  <c r="CL34" i="36"/>
  <c r="CM34" i="36"/>
  <c r="CN34" i="36"/>
  <c r="CO34" i="36"/>
  <c r="CP34" i="36"/>
  <c r="CQ34" i="36"/>
  <c r="CR34" i="36"/>
  <c r="CS34" i="36"/>
  <c r="CT34" i="36"/>
  <c r="CU34" i="36"/>
  <c r="CV34" i="36"/>
  <c r="CW34" i="36"/>
  <c r="CX34" i="36"/>
  <c r="CY34" i="36"/>
  <c r="CZ34" i="36"/>
  <c r="DA34" i="36"/>
  <c r="DB34" i="36"/>
  <c r="DC34" i="36"/>
  <c r="DD34" i="36"/>
  <c r="DE34" i="36"/>
  <c r="DF34" i="36"/>
  <c r="DG34" i="36"/>
  <c r="DH34" i="36"/>
  <c r="DI34" i="36"/>
  <c r="DJ34" i="36"/>
  <c r="DK34" i="36"/>
  <c r="DL34" i="36"/>
  <c r="DM34" i="36"/>
  <c r="DN34" i="36"/>
  <c r="DO34" i="36"/>
  <c r="DP34" i="36"/>
  <c r="DQ34" i="36"/>
  <c r="DR34" i="36"/>
  <c r="DS34" i="36"/>
  <c r="DT34" i="36"/>
  <c r="DU34" i="36"/>
  <c r="DV34" i="36"/>
  <c r="DW34" i="36"/>
  <c r="DX34" i="36"/>
  <c r="DY34" i="36"/>
  <c r="DZ34" i="36"/>
  <c r="EA34" i="36"/>
  <c r="EB34" i="36"/>
  <c r="EC34" i="36"/>
  <c r="ED34" i="36"/>
  <c r="EE34" i="36"/>
  <c r="EF34" i="36"/>
  <c r="EG34" i="36"/>
  <c r="EH34" i="36"/>
  <c r="EI34" i="36"/>
  <c r="EJ34" i="36"/>
  <c r="EK34" i="36"/>
  <c r="EL34" i="36"/>
  <c r="EM34" i="36"/>
  <c r="EN34" i="36"/>
  <c r="EO34" i="36"/>
  <c r="EP34" i="36"/>
  <c r="EQ34" i="36"/>
  <c r="ER34" i="36"/>
  <c r="D56" i="36"/>
  <c r="I56" i="36"/>
  <c r="J56" i="36"/>
  <c r="K56" i="36"/>
  <c r="M56" i="36"/>
  <c r="P56" i="36"/>
  <c r="Q56" i="36"/>
  <c r="S56" i="36"/>
  <c r="T56" i="36"/>
  <c r="BB56" i="36"/>
  <c r="BG56" i="36"/>
  <c r="BH56" i="36"/>
  <c r="BI56" i="36"/>
  <c r="BJ56" i="36"/>
  <c r="BK56" i="36"/>
  <c r="BL56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CA56" i="36"/>
  <c r="CB56" i="36"/>
  <c r="CC56" i="36"/>
  <c r="CD56" i="36"/>
  <c r="CE56" i="36"/>
  <c r="CF56" i="36"/>
  <c r="CG56" i="36"/>
  <c r="CH56" i="36"/>
  <c r="CI56" i="36"/>
  <c r="CJ56" i="36"/>
  <c r="CK56" i="36"/>
  <c r="CL56" i="36"/>
  <c r="CM56" i="36"/>
  <c r="CN56" i="36"/>
  <c r="CO56" i="36"/>
  <c r="CP56" i="36"/>
  <c r="CQ56" i="36"/>
  <c r="CR56" i="36"/>
  <c r="CS56" i="36"/>
  <c r="CT56" i="36"/>
  <c r="CU56" i="36"/>
  <c r="CV56" i="36"/>
  <c r="CW56" i="36"/>
  <c r="CX56" i="36"/>
  <c r="CY56" i="36"/>
  <c r="CZ56" i="36"/>
  <c r="DA56" i="36"/>
  <c r="DB56" i="36"/>
  <c r="DC56" i="36"/>
  <c r="DD56" i="36"/>
  <c r="DE56" i="36"/>
  <c r="DF56" i="36"/>
  <c r="DG56" i="36"/>
  <c r="DH56" i="36"/>
  <c r="DI56" i="36"/>
  <c r="DJ56" i="36"/>
  <c r="DK56" i="36"/>
  <c r="DL56" i="36"/>
  <c r="DM56" i="36"/>
  <c r="DN56" i="36"/>
  <c r="DO56" i="36"/>
  <c r="DP56" i="36"/>
  <c r="DQ56" i="36"/>
  <c r="DR56" i="36"/>
  <c r="DS56" i="36"/>
  <c r="DT56" i="36"/>
  <c r="DU56" i="36"/>
  <c r="DV56" i="36"/>
  <c r="DW56" i="36"/>
  <c r="DX56" i="36"/>
  <c r="DY56" i="36"/>
  <c r="DZ56" i="36"/>
  <c r="EA56" i="36"/>
  <c r="EB56" i="36"/>
  <c r="EC56" i="36"/>
  <c r="ED56" i="36"/>
  <c r="EE56" i="36"/>
  <c r="EF56" i="36"/>
  <c r="EG56" i="36"/>
  <c r="EH56" i="36"/>
  <c r="EI56" i="36"/>
  <c r="EJ56" i="36"/>
  <c r="EK56" i="36"/>
  <c r="EL56" i="36"/>
  <c r="EM56" i="36"/>
  <c r="EN56" i="36"/>
  <c r="EO56" i="36"/>
  <c r="EP56" i="36"/>
  <c r="EQ56" i="36"/>
  <c r="ER56" i="36"/>
  <c r="D86" i="36"/>
  <c r="I86" i="36"/>
  <c r="J86" i="36"/>
  <c r="K86" i="36"/>
  <c r="M86" i="36"/>
  <c r="P86" i="36"/>
  <c r="Q86" i="36"/>
  <c r="S86" i="36"/>
  <c r="T86" i="36"/>
  <c r="BB86" i="36"/>
  <c r="BG86" i="36"/>
  <c r="BH86" i="36"/>
  <c r="BI86" i="36"/>
  <c r="BJ86" i="36"/>
  <c r="BK86" i="36"/>
  <c r="BL8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CA86" i="36"/>
  <c r="CB86" i="36"/>
  <c r="CC86" i="36"/>
  <c r="CD86" i="36"/>
  <c r="CE86" i="36"/>
  <c r="CF86" i="36"/>
  <c r="CG86" i="36"/>
  <c r="CH86" i="36"/>
  <c r="CI86" i="36"/>
  <c r="CJ86" i="36"/>
  <c r="CK86" i="36"/>
  <c r="CL86" i="36"/>
  <c r="CM86" i="36"/>
  <c r="CN86" i="36"/>
  <c r="CO86" i="36"/>
  <c r="CP86" i="36"/>
  <c r="CQ86" i="36"/>
  <c r="CR86" i="36"/>
  <c r="CS86" i="36"/>
  <c r="CT86" i="36"/>
  <c r="CU86" i="36"/>
  <c r="CV86" i="36"/>
  <c r="CW86" i="36"/>
  <c r="CX86" i="36"/>
  <c r="CY86" i="36"/>
  <c r="CZ86" i="36"/>
  <c r="DA86" i="36"/>
  <c r="DB86" i="36"/>
  <c r="DC86" i="36"/>
  <c r="DD86" i="36"/>
  <c r="DE86" i="36"/>
  <c r="DF86" i="36"/>
  <c r="DG86" i="36"/>
  <c r="DH86" i="36"/>
  <c r="DI86" i="36"/>
  <c r="DJ86" i="36"/>
  <c r="DK86" i="36"/>
  <c r="DL86" i="36"/>
  <c r="DM86" i="36"/>
  <c r="DN86" i="36"/>
  <c r="DO86" i="36"/>
  <c r="DP86" i="36"/>
  <c r="DQ86" i="36"/>
  <c r="DR86" i="36"/>
  <c r="DS86" i="36"/>
  <c r="DT86" i="36"/>
  <c r="DU86" i="36"/>
  <c r="DV86" i="36"/>
  <c r="DW86" i="36"/>
  <c r="DX86" i="36"/>
  <c r="DY86" i="36"/>
  <c r="DZ86" i="36"/>
  <c r="EA86" i="36"/>
  <c r="EB86" i="36"/>
  <c r="EC86" i="36"/>
  <c r="ED86" i="36"/>
  <c r="EE86" i="36"/>
  <c r="EF86" i="36"/>
  <c r="EG86" i="36"/>
  <c r="EH86" i="36"/>
  <c r="EI86" i="36"/>
  <c r="EJ86" i="36"/>
  <c r="EK86" i="36"/>
  <c r="EL86" i="36"/>
  <c r="EM86" i="36"/>
  <c r="EN86" i="36"/>
  <c r="EO86" i="36"/>
  <c r="EP86" i="36"/>
  <c r="EQ86" i="36"/>
  <c r="ER86" i="36"/>
  <c r="D87" i="36"/>
  <c r="I87" i="36"/>
  <c r="J87" i="36"/>
  <c r="K87" i="36"/>
  <c r="M87" i="36"/>
  <c r="P87" i="36"/>
  <c r="Q87" i="36"/>
  <c r="S87" i="36"/>
  <c r="T87" i="36"/>
  <c r="BB87" i="36"/>
  <c r="BG87" i="36"/>
  <c r="BH87" i="36"/>
  <c r="BI87" i="36"/>
  <c r="BJ87" i="36"/>
  <c r="BK87" i="36"/>
  <c r="BL87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CA87" i="36"/>
  <c r="CB87" i="36"/>
  <c r="CC87" i="36"/>
  <c r="CD87" i="36"/>
  <c r="CE87" i="36"/>
  <c r="CF87" i="36"/>
  <c r="CG87" i="36"/>
  <c r="CH87" i="36"/>
  <c r="CI87" i="36"/>
  <c r="CJ87" i="36"/>
  <c r="CK87" i="36"/>
  <c r="CL87" i="36"/>
  <c r="CM87" i="36"/>
  <c r="CN87" i="36"/>
  <c r="CO87" i="36"/>
  <c r="CP87" i="36"/>
  <c r="CQ87" i="36"/>
  <c r="CR87" i="36"/>
  <c r="CS87" i="36"/>
  <c r="CT87" i="36"/>
  <c r="CU87" i="36"/>
  <c r="CV87" i="36"/>
  <c r="CW87" i="36"/>
  <c r="CX87" i="36"/>
  <c r="CY87" i="36"/>
  <c r="CZ87" i="36"/>
  <c r="DA87" i="36"/>
  <c r="DB87" i="36"/>
  <c r="DC87" i="36"/>
  <c r="DD87" i="36"/>
  <c r="DE87" i="36"/>
  <c r="DF87" i="36"/>
  <c r="DG87" i="36"/>
  <c r="DH87" i="36"/>
  <c r="DI87" i="36"/>
  <c r="DJ87" i="36"/>
  <c r="DK87" i="36"/>
  <c r="DL87" i="36"/>
  <c r="DM87" i="36"/>
  <c r="DN87" i="36"/>
  <c r="DO87" i="36"/>
  <c r="DP87" i="36"/>
  <c r="DQ87" i="36"/>
  <c r="DR87" i="36"/>
  <c r="DS87" i="36"/>
  <c r="DT87" i="36"/>
  <c r="DU87" i="36"/>
  <c r="DV87" i="36"/>
  <c r="DW87" i="36"/>
  <c r="DX87" i="36"/>
  <c r="DY87" i="36"/>
  <c r="DZ87" i="36"/>
  <c r="EA87" i="36"/>
  <c r="EB87" i="36"/>
  <c r="EC87" i="36"/>
  <c r="ED87" i="36"/>
  <c r="EE87" i="36"/>
  <c r="EF87" i="36"/>
  <c r="EG87" i="36"/>
  <c r="EH87" i="36"/>
  <c r="EI87" i="36"/>
  <c r="EJ87" i="36"/>
  <c r="EK87" i="36"/>
  <c r="EL87" i="36"/>
  <c r="EM87" i="36"/>
  <c r="EN87" i="36"/>
  <c r="EO87" i="36"/>
  <c r="EP87" i="36"/>
  <c r="EQ87" i="36"/>
  <c r="ER87" i="36"/>
  <c r="D113" i="36"/>
  <c r="I113" i="36"/>
  <c r="J113" i="36"/>
  <c r="K113" i="36"/>
  <c r="M113" i="36"/>
  <c r="P113" i="36"/>
  <c r="Q113" i="36"/>
  <c r="S113" i="36"/>
  <c r="T113" i="36"/>
  <c r="BB113" i="36"/>
  <c r="BG113" i="36"/>
  <c r="BH113" i="36"/>
  <c r="BI113" i="36"/>
  <c r="BJ113" i="36"/>
  <c r="BK113" i="36"/>
  <c r="BL113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CA113" i="36"/>
  <c r="CB113" i="36"/>
  <c r="CC113" i="36"/>
  <c r="CD113" i="36"/>
  <c r="CE113" i="36"/>
  <c r="CF113" i="36"/>
  <c r="CG113" i="36"/>
  <c r="CH113" i="36"/>
  <c r="CI113" i="36"/>
  <c r="CJ113" i="36"/>
  <c r="CK113" i="36"/>
  <c r="CL113" i="36"/>
  <c r="CM113" i="36"/>
  <c r="CN113" i="36"/>
  <c r="CO113" i="36"/>
  <c r="CP113" i="36"/>
  <c r="CQ113" i="36"/>
  <c r="CR113" i="36"/>
  <c r="CS113" i="36"/>
  <c r="CT113" i="36"/>
  <c r="CU113" i="36"/>
  <c r="CV113" i="36"/>
  <c r="CW113" i="36"/>
  <c r="CX113" i="36"/>
  <c r="CY113" i="36"/>
  <c r="CZ113" i="36"/>
  <c r="DA113" i="36"/>
  <c r="DB113" i="36"/>
  <c r="DC113" i="36"/>
  <c r="DD113" i="36"/>
  <c r="DE113" i="36"/>
  <c r="DF113" i="36"/>
  <c r="DG113" i="36"/>
  <c r="DH113" i="36"/>
  <c r="DI113" i="36"/>
  <c r="DJ113" i="36"/>
  <c r="DK113" i="36"/>
  <c r="DL113" i="36"/>
  <c r="DM113" i="36"/>
  <c r="DN113" i="36"/>
  <c r="DO113" i="36"/>
  <c r="DP113" i="36"/>
  <c r="DQ113" i="36"/>
  <c r="DR113" i="36"/>
  <c r="DS113" i="36"/>
  <c r="DT113" i="36"/>
  <c r="DU113" i="36"/>
  <c r="DV113" i="36"/>
  <c r="DW113" i="36"/>
  <c r="DX113" i="36"/>
  <c r="DY113" i="36"/>
  <c r="DZ113" i="36"/>
  <c r="EA113" i="36"/>
  <c r="EB113" i="36"/>
  <c r="EC113" i="36"/>
  <c r="ED113" i="36"/>
  <c r="EE113" i="36"/>
  <c r="EF113" i="36"/>
  <c r="EG113" i="36"/>
  <c r="EH113" i="36"/>
  <c r="EI113" i="36"/>
  <c r="EJ113" i="36"/>
  <c r="EK113" i="36"/>
  <c r="EL113" i="36"/>
  <c r="EM113" i="36"/>
  <c r="EN113" i="36"/>
  <c r="EO113" i="36"/>
  <c r="EP113" i="36"/>
  <c r="EQ113" i="36"/>
  <c r="ER113" i="36"/>
  <c r="D120" i="36"/>
  <c r="I120" i="36"/>
  <c r="J120" i="36"/>
  <c r="K120" i="36"/>
  <c r="M120" i="36"/>
  <c r="P120" i="36"/>
  <c r="Q120" i="36"/>
  <c r="S120" i="36"/>
  <c r="T120" i="36"/>
  <c r="BB120" i="36"/>
  <c r="BG120" i="36"/>
  <c r="BH120" i="36"/>
  <c r="BI120" i="36"/>
  <c r="BJ120" i="36"/>
  <c r="BK120" i="36"/>
  <c r="BL120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CA120" i="36"/>
  <c r="CB120" i="36"/>
  <c r="CC120" i="36"/>
  <c r="CD120" i="36"/>
  <c r="CE120" i="36"/>
  <c r="CF120" i="36"/>
  <c r="CG120" i="36"/>
  <c r="CH120" i="36"/>
  <c r="CI120" i="36"/>
  <c r="CJ120" i="36"/>
  <c r="CK120" i="36"/>
  <c r="CL120" i="36"/>
  <c r="CM120" i="36"/>
  <c r="CN120" i="36"/>
  <c r="CO120" i="36"/>
  <c r="CP120" i="36"/>
  <c r="CQ120" i="36"/>
  <c r="CR120" i="36"/>
  <c r="CS120" i="36"/>
  <c r="CT120" i="36"/>
  <c r="CU120" i="36"/>
  <c r="CV120" i="36"/>
  <c r="CW120" i="36"/>
  <c r="CX120" i="36"/>
  <c r="CY120" i="36"/>
  <c r="CZ120" i="36"/>
  <c r="DA120" i="36"/>
  <c r="DB120" i="36"/>
  <c r="DC120" i="36"/>
  <c r="DD120" i="36"/>
  <c r="DE120" i="36"/>
  <c r="DF120" i="36"/>
  <c r="DG120" i="36"/>
  <c r="DH120" i="36"/>
  <c r="DI120" i="36"/>
  <c r="DJ120" i="36"/>
  <c r="DK120" i="36"/>
  <c r="DL120" i="36"/>
  <c r="DM120" i="36"/>
  <c r="DN120" i="36"/>
  <c r="DO120" i="36"/>
  <c r="DP120" i="36"/>
  <c r="DQ120" i="36"/>
  <c r="DR120" i="36"/>
  <c r="DS120" i="36"/>
  <c r="DT120" i="36"/>
  <c r="DU120" i="36"/>
  <c r="DV120" i="36"/>
  <c r="DW120" i="36"/>
  <c r="DX120" i="36"/>
  <c r="DY120" i="36"/>
  <c r="DZ120" i="36"/>
  <c r="EA120" i="36"/>
  <c r="EB120" i="36"/>
  <c r="EC120" i="36"/>
  <c r="ED120" i="36"/>
  <c r="EE120" i="36"/>
  <c r="EF120" i="36"/>
  <c r="EG120" i="36"/>
  <c r="EH120" i="36"/>
  <c r="EI120" i="36"/>
  <c r="EJ120" i="36"/>
  <c r="EK120" i="36"/>
  <c r="EL120" i="36"/>
  <c r="EM120" i="36"/>
  <c r="EN120" i="36"/>
  <c r="EO120" i="36"/>
  <c r="EP120" i="36"/>
  <c r="EQ120" i="36"/>
  <c r="ER120" i="36"/>
  <c r="D115" i="36"/>
  <c r="I115" i="36"/>
  <c r="J115" i="36"/>
  <c r="K115" i="36"/>
  <c r="M115" i="36"/>
  <c r="P115" i="36"/>
  <c r="Q115" i="36"/>
  <c r="S115" i="36"/>
  <c r="T115" i="36"/>
  <c r="BB115" i="36"/>
  <c r="BG115" i="36"/>
  <c r="BH115" i="36"/>
  <c r="BI115" i="36"/>
  <c r="BJ115" i="36"/>
  <c r="BK115" i="36"/>
  <c r="BL115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CA115" i="36"/>
  <c r="CB115" i="36"/>
  <c r="CC115" i="36"/>
  <c r="CD115" i="36"/>
  <c r="CE115" i="36"/>
  <c r="CF115" i="36"/>
  <c r="CG115" i="36"/>
  <c r="CH115" i="36"/>
  <c r="CI115" i="36"/>
  <c r="CJ115" i="36"/>
  <c r="CK115" i="36"/>
  <c r="CL115" i="36"/>
  <c r="CM115" i="36"/>
  <c r="CN115" i="36"/>
  <c r="CO115" i="36"/>
  <c r="CP115" i="36"/>
  <c r="CQ115" i="36"/>
  <c r="CR115" i="36"/>
  <c r="CS115" i="36"/>
  <c r="CT115" i="36"/>
  <c r="CU115" i="36"/>
  <c r="CV115" i="36"/>
  <c r="CW115" i="36"/>
  <c r="CX115" i="36"/>
  <c r="CY115" i="36"/>
  <c r="CZ115" i="36"/>
  <c r="DA115" i="36"/>
  <c r="DB115" i="36"/>
  <c r="DC115" i="36"/>
  <c r="DD115" i="36"/>
  <c r="DE115" i="36"/>
  <c r="DF115" i="36"/>
  <c r="DG115" i="36"/>
  <c r="DH115" i="36"/>
  <c r="DI115" i="36"/>
  <c r="DJ115" i="36"/>
  <c r="DK115" i="36"/>
  <c r="DL115" i="36"/>
  <c r="DM115" i="36"/>
  <c r="DN115" i="36"/>
  <c r="DO115" i="36"/>
  <c r="DP115" i="36"/>
  <c r="DQ115" i="36"/>
  <c r="DR115" i="36"/>
  <c r="DS115" i="36"/>
  <c r="DT115" i="36"/>
  <c r="DU115" i="36"/>
  <c r="DV115" i="36"/>
  <c r="DW115" i="36"/>
  <c r="DX115" i="36"/>
  <c r="DY115" i="36"/>
  <c r="DZ115" i="36"/>
  <c r="EA115" i="36"/>
  <c r="EB115" i="36"/>
  <c r="EC115" i="36"/>
  <c r="ED115" i="36"/>
  <c r="EE115" i="36"/>
  <c r="EF115" i="36"/>
  <c r="EG115" i="36"/>
  <c r="EH115" i="36"/>
  <c r="EI115" i="36"/>
  <c r="EJ115" i="36"/>
  <c r="EK115" i="36"/>
  <c r="EL115" i="36"/>
  <c r="EM115" i="36"/>
  <c r="EN115" i="36"/>
  <c r="EO115" i="36"/>
  <c r="EP115" i="36"/>
  <c r="EQ115" i="36"/>
  <c r="ER115" i="36"/>
  <c r="D130" i="36"/>
  <c r="I130" i="36"/>
  <c r="J130" i="36"/>
  <c r="K130" i="36"/>
  <c r="M130" i="36"/>
  <c r="P130" i="36"/>
  <c r="Q130" i="36"/>
  <c r="S130" i="36"/>
  <c r="T130" i="36"/>
  <c r="BB130" i="36"/>
  <c r="BG130" i="36"/>
  <c r="BH130" i="36"/>
  <c r="BI130" i="36"/>
  <c r="BJ130" i="36"/>
  <c r="BK130" i="36"/>
  <c r="BL130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CA130" i="36"/>
  <c r="CB130" i="36"/>
  <c r="CC130" i="36"/>
  <c r="CD130" i="36"/>
  <c r="CE130" i="36"/>
  <c r="CF130" i="36"/>
  <c r="CG130" i="36"/>
  <c r="CH130" i="36"/>
  <c r="CI130" i="36"/>
  <c r="CJ130" i="36"/>
  <c r="CK130" i="36"/>
  <c r="CL130" i="36"/>
  <c r="CM130" i="36"/>
  <c r="CN130" i="36"/>
  <c r="CO130" i="36"/>
  <c r="CP130" i="36"/>
  <c r="CQ130" i="36"/>
  <c r="CR130" i="36"/>
  <c r="CS130" i="36"/>
  <c r="CT130" i="36"/>
  <c r="CU130" i="36"/>
  <c r="CV130" i="36"/>
  <c r="CW130" i="36"/>
  <c r="CX130" i="36"/>
  <c r="CY130" i="36"/>
  <c r="CZ130" i="36"/>
  <c r="DA130" i="36"/>
  <c r="DB130" i="36"/>
  <c r="DC130" i="36"/>
  <c r="DD130" i="36"/>
  <c r="DE130" i="36"/>
  <c r="DF130" i="36"/>
  <c r="DG130" i="36"/>
  <c r="DH130" i="36"/>
  <c r="DI130" i="36"/>
  <c r="DJ130" i="36"/>
  <c r="DK130" i="36"/>
  <c r="DL130" i="36"/>
  <c r="DM130" i="36"/>
  <c r="DN130" i="36"/>
  <c r="DO130" i="36"/>
  <c r="DP130" i="36"/>
  <c r="DQ130" i="36"/>
  <c r="DR130" i="36"/>
  <c r="DS130" i="36"/>
  <c r="DT130" i="36"/>
  <c r="DU130" i="36"/>
  <c r="DV130" i="36"/>
  <c r="DW130" i="36"/>
  <c r="DX130" i="36"/>
  <c r="DY130" i="36"/>
  <c r="DZ130" i="36"/>
  <c r="EA130" i="36"/>
  <c r="EB130" i="36"/>
  <c r="EC130" i="36"/>
  <c r="ED130" i="36"/>
  <c r="EE130" i="36"/>
  <c r="EF130" i="36"/>
  <c r="EG130" i="36"/>
  <c r="EH130" i="36"/>
  <c r="EI130" i="36"/>
  <c r="EJ130" i="36"/>
  <c r="EK130" i="36"/>
  <c r="EL130" i="36"/>
  <c r="EM130" i="36"/>
  <c r="EN130" i="36"/>
  <c r="EO130" i="36"/>
  <c r="EP130" i="36"/>
  <c r="EQ130" i="36"/>
  <c r="ER130" i="36"/>
  <c r="D136" i="36"/>
  <c r="I136" i="36"/>
  <c r="J136" i="36"/>
  <c r="K136" i="36"/>
  <c r="M136" i="36"/>
  <c r="O136" i="36"/>
  <c r="P136" i="36"/>
  <c r="Q136" i="36"/>
  <c r="S136" i="36"/>
  <c r="T136" i="36"/>
  <c r="BA136" i="36"/>
  <c r="BB136" i="36"/>
  <c r="BG136" i="36"/>
  <c r="BH136" i="36"/>
  <c r="BI136" i="36"/>
  <c r="BJ136" i="36"/>
  <c r="BK136" i="36"/>
  <c r="BL136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CA136" i="36"/>
  <c r="CB136" i="36"/>
  <c r="CC136" i="36"/>
  <c r="CD136" i="36"/>
  <c r="CE136" i="36"/>
  <c r="CF136" i="36"/>
  <c r="CG136" i="36"/>
  <c r="CH136" i="36"/>
  <c r="CI136" i="36"/>
  <c r="CJ136" i="36"/>
  <c r="CK136" i="36"/>
  <c r="CL136" i="36"/>
  <c r="CM136" i="36"/>
  <c r="CN136" i="36"/>
  <c r="CO136" i="36"/>
  <c r="CP136" i="36"/>
  <c r="CQ136" i="36"/>
  <c r="CR136" i="36"/>
  <c r="CS136" i="36"/>
  <c r="CT136" i="36"/>
  <c r="CU136" i="36"/>
  <c r="CV136" i="36"/>
  <c r="CW136" i="36"/>
  <c r="CX136" i="36"/>
  <c r="CY136" i="36"/>
  <c r="CZ136" i="36"/>
  <c r="DA136" i="36"/>
  <c r="DB136" i="36"/>
  <c r="DC136" i="36"/>
  <c r="DD136" i="36"/>
  <c r="DE136" i="36"/>
  <c r="DF136" i="36"/>
  <c r="DG136" i="36"/>
  <c r="DH136" i="36"/>
  <c r="DI136" i="36"/>
  <c r="DJ136" i="36"/>
  <c r="DK136" i="36"/>
  <c r="DL136" i="36"/>
  <c r="DM136" i="36"/>
  <c r="DN136" i="36"/>
  <c r="DO136" i="36"/>
  <c r="DP136" i="36"/>
  <c r="DQ136" i="36"/>
  <c r="DR136" i="36"/>
  <c r="DS136" i="36"/>
  <c r="DT136" i="36"/>
  <c r="DU136" i="36"/>
  <c r="DV136" i="36"/>
  <c r="DW136" i="36"/>
  <c r="DX136" i="36"/>
  <c r="DY136" i="36"/>
  <c r="DZ136" i="36"/>
  <c r="EA136" i="36"/>
  <c r="EB136" i="36"/>
  <c r="EC136" i="36"/>
  <c r="ED136" i="36"/>
  <c r="EE136" i="36"/>
  <c r="EF136" i="36"/>
  <c r="EG136" i="36"/>
  <c r="EH136" i="36"/>
  <c r="EI136" i="36"/>
  <c r="EJ136" i="36"/>
  <c r="EK136" i="36"/>
  <c r="EL136" i="36"/>
  <c r="EM136" i="36"/>
  <c r="EN136" i="36"/>
  <c r="EO136" i="36"/>
  <c r="EP136" i="36"/>
  <c r="EQ136" i="36"/>
  <c r="ER136" i="36"/>
  <c r="D175" i="36"/>
  <c r="I175" i="36"/>
  <c r="J175" i="36"/>
  <c r="K175" i="36"/>
  <c r="M175" i="36"/>
  <c r="P175" i="36"/>
  <c r="Q175" i="36"/>
  <c r="S175" i="36"/>
  <c r="T175" i="36"/>
  <c r="BB175" i="36"/>
  <c r="BG175" i="36"/>
  <c r="BH175" i="36"/>
  <c r="BI175" i="36"/>
  <c r="BJ175" i="36"/>
  <c r="BK175" i="36"/>
  <c r="BL175" i="36"/>
  <c r="BM175" i="36"/>
  <c r="BN175" i="36"/>
  <c r="BO175" i="36"/>
  <c r="BP175" i="36"/>
  <c r="BQ175" i="36"/>
  <c r="BR175" i="36"/>
  <c r="BS175" i="36"/>
  <c r="BT175" i="36"/>
  <c r="BU175" i="36"/>
  <c r="BV175" i="36"/>
  <c r="BW175" i="36"/>
  <c r="BX175" i="36"/>
  <c r="BY175" i="36"/>
  <c r="BZ175" i="36"/>
  <c r="CA175" i="36"/>
  <c r="CB175" i="36"/>
  <c r="CC175" i="36"/>
  <c r="CD175" i="36"/>
  <c r="CE175" i="36"/>
  <c r="CF175" i="36"/>
  <c r="CG175" i="36"/>
  <c r="CH175" i="36"/>
  <c r="CI175" i="36"/>
  <c r="CJ175" i="36"/>
  <c r="CK175" i="36"/>
  <c r="CL175" i="36"/>
  <c r="CM175" i="36"/>
  <c r="CN175" i="36"/>
  <c r="CO175" i="36"/>
  <c r="CP175" i="36"/>
  <c r="CQ175" i="36"/>
  <c r="CR175" i="36"/>
  <c r="CS175" i="36"/>
  <c r="CT175" i="36"/>
  <c r="CU175" i="36"/>
  <c r="CV175" i="36"/>
  <c r="CW175" i="36"/>
  <c r="CX175" i="36"/>
  <c r="CY175" i="36"/>
  <c r="CZ175" i="36"/>
  <c r="DA175" i="36"/>
  <c r="DB175" i="36"/>
  <c r="DC175" i="36"/>
  <c r="DD175" i="36"/>
  <c r="DE175" i="36"/>
  <c r="DF175" i="36"/>
  <c r="DG175" i="36"/>
  <c r="DH175" i="36"/>
  <c r="DI175" i="36"/>
  <c r="DJ175" i="36"/>
  <c r="DK175" i="36"/>
  <c r="DL175" i="36"/>
  <c r="DM175" i="36"/>
  <c r="DN175" i="36"/>
  <c r="DO175" i="36"/>
  <c r="DP175" i="36"/>
  <c r="DQ175" i="36"/>
  <c r="DR175" i="36"/>
  <c r="DS175" i="36"/>
  <c r="DT175" i="36"/>
  <c r="DU175" i="36"/>
  <c r="DV175" i="36"/>
  <c r="DW175" i="36"/>
  <c r="DX175" i="36"/>
  <c r="DY175" i="36"/>
  <c r="DZ175" i="36"/>
  <c r="EA175" i="36"/>
  <c r="EB175" i="36"/>
  <c r="EC175" i="36"/>
  <c r="ED175" i="36"/>
  <c r="EE175" i="36"/>
  <c r="EF175" i="36"/>
  <c r="EG175" i="36"/>
  <c r="EH175" i="36"/>
  <c r="EI175" i="36"/>
  <c r="EJ175" i="36"/>
  <c r="EK175" i="36"/>
  <c r="EL175" i="36"/>
  <c r="EM175" i="36"/>
  <c r="EN175" i="36"/>
  <c r="EO175" i="36"/>
  <c r="EP175" i="36"/>
  <c r="EQ175" i="36"/>
  <c r="ER175" i="36"/>
  <c r="D199" i="36"/>
  <c r="I199" i="36"/>
  <c r="J199" i="36"/>
  <c r="K199" i="36"/>
  <c r="M199" i="36"/>
  <c r="P199" i="36"/>
  <c r="Q199" i="36"/>
  <c r="S199" i="36"/>
  <c r="T199" i="36"/>
  <c r="BB199" i="36"/>
  <c r="BG199" i="36"/>
  <c r="BH199" i="36"/>
  <c r="BI199" i="36"/>
  <c r="BJ199" i="36"/>
  <c r="BK199" i="36"/>
  <c r="BL199" i="36"/>
  <c r="BM199" i="36"/>
  <c r="BN199" i="36"/>
  <c r="BO199" i="36"/>
  <c r="BP199" i="36"/>
  <c r="BQ199" i="36"/>
  <c r="BR199" i="36"/>
  <c r="BS199" i="36"/>
  <c r="BT199" i="36"/>
  <c r="BU199" i="36"/>
  <c r="BV199" i="36"/>
  <c r="BW199" i="36"/>
  <c r="BX199" i="36"/>
  <c r="BY199" i="36"/>
  <c r="BZ199" i="36"/>
  <c r="CA199" i="36"/>
  <c r="CB199" i="36"/>
  <c r="CC199" i="36"/>
  <c r="CD199" i="36"/>
  <c r="CE199" i="36"/>
  <c r="CF199" i="36"/>
  <c r="CG199" i="36"/>
  <c r="CH199" i="36"/>
  <c r="CI199" i="36"/>
  <c r="CJ199" i="36"/>
  <c r="CK199" i="36"/>
  <c r="CL199" i="36"/>
  <c r="CM199" i="36"/>
  <c r="CN199" i="36"/>
  <c r="CO199" i="36"/>
  <c r="CP199" i="36"/>
  <c r="CQ199" i="36"/>
  <c r="CR199" i="36"/>
  <c r="CS199" i="36"/>
  <c r="CT199" i="36"/>
  <c r="CU199" i="36"/>
  <c r="CV199" i="36"/>
  <c r="CW199" i="36"/>
  <c r="CX199" i="36"/>
  <c r="CY199" i="36"/>
  <c r="CZ199" i="36"/>
  <c r="DA199" i="36"/>
  <c r="DB199" i="36"/>
  <c r="DC199" i="36"/>
  <c r="DD199" i="36"/>
  <c r="DE199" i="36"/>
  <c r="DF199" i="36"/>
  <c r="DG199" i="36"/>
  <c r="DH199" i="36"/>
  <c r="DI199" i="36"/>
  <c r="DJ199" i="36"/>
  <c r="DK199" i="36"/>
  <c r="DL199" i="36"/>
  <c r="DM199" i="36"/>
  <c r="DN199" i="36"/>
  <c r="DO199" i="36"/>
  <c r="DP199" i="36"/>
  <c r="DQ199" i="36"/>
  <c r="DR199" i="36"/>
  <c r="DS199" i="36"/>
  <c r="DT199" i="36"/>
  <c r="DU199" i="36"/>
  <c r="DV199" i="36"/>
  <c r="DW199" i="36"/>
  <c r="DX199" i="36"/>
  <c r="DY199" i="36"/>
  <c r="DZ199" i="36"/>
  <c r="EA199" i="36"/>
  <c r="EB199" i="36"/>
  <c r="EC199" i="36"/>
  <c r="ED199" i="36"/>
  <c r="EE199" i="36"/>
  <c r="EF199" i="36"/>
  <c r="EG199" i="36"/>
  <c r="EH199" i="36"/>
  <c r="EI199" i="36"/>
  <c r="EJ199" i="36"/>
  <c r="EK199" i="36"/>
  <c r="EL199" i="36"/>
  <c r="EM199" i="36"/>
  <c r="EN199" i="36"/>
  <c r="EO199" i="36"/>
  <c r="EP199" i="36"/>
  <c r="EQ199" i="36"/>
  <c r="ER199" i="36"/>
  <c r="D204" i="36"/>
  <c r="I204" i="36"/>
  <c r="J204" i="36"/>
  <c r="K204" i="36"/>
  <c r="M204" i="36"/>
  <c r="P204" i="36"/>
  <c r="Q204" i="36"/>
  <c r="S204" i="36"/>
  <c r="T204" i="36"/>
  <c r="BB204" i="36"/>
  <c r="BG204" i="36"/>
  <c r="BH204" i="36"/>
  <c r="BI204" i="36"/>
  <c r="BJ204" i="36"/>
  <c r="BK204" i="36"/>
  <c r="BL204" i="36"/>
  <c r="BM204" i="36"/>
  <c r="BN204" i="36"/>
  <c r="BO204" i="36"/>
  <c r="BP204" i="36"/>
  <c r="BQ204" i="36"/>
  <c r="BR204" i="36"/>
  <c r="BS204" i="36"/>
  <c r="BT204" i="36"/>
  <c r="BU204" i="36"/>
  <c r="BV204" i="36"/>
  <c r="BW204" i="36"/>
  <c r="BX204" i="36"/>
  <c r="BY204" i="36"/>
  <c r="BZ204" i="36"/>
  <c r="CA204" i="36"/>
  <c r="CB204" i="36"/>
  <c r="CC204" i="36"/>
  <c r="CD204" i="36"/>
  <c r="CE204" i="36"/>
  <c r="CF204" i="36"/>
  <c r="CG204" i="36"/>
  <c r="CH204" i="36"/>
  <c r="CI204" i="36"/>
  <c r="CJ204" i="36"/>
  <c r="CK204" i="36"/>
  <c r="CL204" i="36"/>
  <c r="CM204" i="36"/>
  <c r="CN204" i="36"/>
  <c r="CO204" i="36"/>
  <c r="CP204" i="36"/>
  <c r="CQ204" i="36"/>
  <c r="CR204" i="36"/>
  <c r="CS204" i="36"/>
  <c r="CT204" i="36"/>
  <c r="CU204" i="36"/>
  <c r="CV204" i="36"/>
  <c r="CW204" i="36"/>
  <c r="CX204" i="36"/>
  <c r="CY204" i="36"/>
  <c r="CZ204" i="36"/>
  <c r="DA204" i="36"/>
  <c r="DB204" i="36"/>
  <c r="DC204" i="36"/>
  <c r="DD204" i="36"/>
  <c r="DE204" i="36"/>
  <c r="DF204" i="36"/>
  <c r="DG204" i="36"/>
  <c r="DH204" i="36"/>
  <c r="DI204" i="36"/>
  <c r="DJ204" i="36"/>
  <c r="DK204" i="36"/>
  <c r="DL204" i="36"/>
  <c r="DM204" i="36"/>
  <c r="DN204" i="36"/>
  <c r="DO204" i="36"/>
  <c r="DP204" i="36"/>
  <c r="DQ204" i="36"/>
  <c r="DR204" i="36"/>
  <c r="DS204" i="36"/>
  <c r="DT204" i="36"/>
  <c r="DU204" i="36"/>
  <c r="DV204" i="36"/>
  <c r="DW204" i="36"/>
  <c r="DX204" i="36"/>
  <c r="DY204" i="36"/>
  <c r="DZ204" i="36"/>
  <c r="EA204" i="36"/>
  <c r="EB204" i="36"/>
  <c r="EC204" i="36"/>
  <c r="ED204" i="36"/>
  <c r="EE204" i="36"/>
  <c r="EF204" i="36"/>
  <c r="EG204" i="36"/>
  <c r="EH204" i="36"/>
  <c r="EI204" i="36"/>
  <c r="EJ204" i="36"/>
  <c r="EK204" i="36"/>
  <c r="EL204" i="36"/>
  <c r="EM204" i="36"/>
  <c r="EN204" i="36"/>
  <c r="EO204" i="36"/>
  <c r="EP204" i="36"/>
  <c r="EQ204" i="36"/>
  <c r="ER204" i="36"/>
  <c r="D208" i="36"/>
  <c r="I208" i="36"/>
  <c r="J208" i="36"/>
  <c r="K208" i="36"/>
  <c r="M208" i="36"/>
  <c r="P208" i="36"/>
  <c r="Q208" i="36"/>
  <c r="S208" i="36"/>
  <c r="T208" i="36"/>
  <c r="BB208" i="36"/>
  <c r="BG208" i="36"/>
  <c r="BH208" i="36"/>
  <c r="BI208" i="36"/>
  <c r="BJ208" i="36"/>
  <c r="BK208" i="36"/>
  <c r="BL208" i="36"/>
  <c r="BM208" i="36"/>
  <c r="BN208" i="36"/>
  <c r="BO208" i="36"/>
  <c r="BP208" i="36"/>
  <c r="BQ208" i="36"/>
  <c r="BR208" i="36"/>
  <c r="BS208" i="36"/>
  <c r="BT208" i="36"/>
  <c r="BU208" i="36"/>
  <c r="BV208" i="36"/>
  <c r="BW208" i="36"/>
  <c r="BX208" i="36"/>
  <c r="BY208" i="36"/>
  <c r="BZ208" i="36"/>
  <c r="CA208" i="36"/>
  <c r="CB208" i="36"/>
  <c r="CC208" i="36"/>
  <c r="CD208" i="36"/>
  <c r="CE208" i="36"/>
  <c r="CF208" i="36"/>
  <c r="CG208" i="36"/>
  <c r="CH208" i="36"/>
  <c r="CI208" i="36"/>
  <c r="CJ208" i="36"/>
  <c r="CK208" i="36"/>
  <c r="CL208" i="36"/>
  <c r="CM208" i="36"/>
  <c r="CN208" i="36"/>
  <c r="CO208" i="36"/>
  <c r="CP208" i="36"/>
  <c r="CQ208" i="36"/>
  <c r="CR208" i="36"/>
  <c r="CS208" i="36"/>
  <c r="CT208" i="36"/>
  <c r="CU208" i="36"/>
  <c r="CV208" i="36"/>
  <c r="CW208" i="36"/>
  <c r="CX208" i="36"/>
  <c r="CY208" i="36"/>
  <c r="CZ208" i="36"/>
  <c r="DA208" i="36"/>
  <c r="DB208" i="36"/>
  <c r="DC208" i="36"/>
  <c r="DD208" i="36"/>
  <c r="DE208" i="36"/>
  <c r="DF208" i="36"/>
  <c r="DG208" i="36"/>
  <c r="DH208" i="36"/>
  <c r="DI208" i="36"/>
  <c r="DJ208" i="36"/>
  <c r="DK208" i="36"/>
  <c r="DL208" i="36"/>
  <c r="DM208" i="36"/>
  <c r="DN208" i="36"/>
  <c r="DO208" i="36"/>
  <c r="DP208" i="36"/>
  <c r="DQ208" i="36"/>
  <c r="DR208" i="36"/>
  <c r="DS208" i="36"/>
  <c r="DT208" i="36"/>
  <c r="DU208" i="36"/>
  <c r="DV208" i="36"/>
  <c r="DW208" i="36"/>
  <c r="DX208" i="36"/>
  <c r="DY208" i="36"/>
  <c r="DZ208" i="36"/>
  <c r="EA208" i="36"/>
  <c r="EB208" i="36"/>
  <c r="EC208" i="36"/>
  <c r="ED208" i="36"/>
  <c r="EE208" i="36"/>
  <c r="EF208" i="36"/>
  <c r="EG208" i="36"/>
  <c r="EH208" i="36"/>
  <c r="EI208" i="36"/>
  <c r="EJ208" i="36"/>
  <c r="EK208" i="36"/>
  <c r="EL208" i="36"/>
  <c r="EM208" i="36"/>
  <c r="EN208" i="36"/>
  <c r="EO208" i="36"/>
  <c r="EP208" i="36"/>
  <c r="EQ208" i="36"/>
  <c r="ER208" i="36"/>
  <c r="I18" i="36"/>
  <c r="J18" i="36"/>
  <c r="K18" i="36"/>
  <c r="M18" i="36"/>
  <c r="P18" i="36"/>
  <c r="Q18" i="36"/>
  <c r="S18" i="36"/>
  <c r="T18" i="36"/>
  <c r="BB18" i="36"/>
  <c r="BG18" i="36"/>
  <c r="BH18" i="36"/>
  <c r="BI18" i="36"/>
  <c r="BJ18" i="36"/>
  <c r="BK18" i="36"/>
  <c r="BL18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CA18" i="36"/>
  <c r="CB18" i="36"/>
  <c r="CC18" i="36"/>
  <c r="CD18" i="36"/>
  <c r="CE18" i="36"/>
  <c r="CF18" i="36"/>
  <c r="CG18" i="36"/>
  <c r="CH18" i="36"/>
  <c r="CI18" i="36"/>
  <c r="CJ18" i="36"/>
  <c r="CK18" i="36"/>
  <c r="CL18" i="36"/>
  <c r="CM18" i="36"/>
  <c r="CN18" i="36"/>
  <c r="CO18" i="36"/>
  <c r="CP18" i="36"/>
  <c r="CQ18" i="36"/>
  <c r="CR18" i="36"/>
  <c r="CS18" i="36"/>
  <c r="CT18" i="36"/>
  <c r="CU18" i="36"/>
  <c r="CV18" i="36"/>
  <c r="CW18" i="36"/>
  <c r="CX18" i="36"/>
  <c r="CY18" i="36"/>
  <c r="CZ18" i="36"/>
  <c r="DA18" i="36"/>
  <c r="DB18" i="36"/>
  <c r="DC18" i="36"/>
  <c r="DD18" i="36"/>
  <c r="DE18" i="36"/>
  <c r="DF18" i="36"/>
  <c r="DG18" i="36"/>
  <c r="DH18" i="36"/>
  <c r="DI18" i="36"/>
  <c r="DJ18" i="36"/>
  <c r="DK18" i="36"/>
  <c r="DL18" i="36"/>
  <c r="DM18" i="36"/>
  <c r="DN18" i="36"/>
  <c r="DO18" i="36"/>
  <c r="DP18" i="36"/>
  <c r="DQ18" i="36"/>
  <c r="DR18" i="36"/>
  <c r="DS18" i="36"/>
  <c r="DT18" i="36"/>
  <c r="DU18" i="36"/>
  <c r="DV18" i="36"/>
  <c r="DW18" i="36"/>
  <c r="DX18" i="36"/>
  <c r="DY18" i="36"/>
  <c r="DZ18" i="36"/>
  <c r="EA18" i="36"/>
  <c r="EB18" i="36"/>
  <c r="EC18" i="36"/>
  <c r="ED18" i="36"/>
  <c r="EE18" i="36"/>
  <c r="EF18" i="36"/>
  <c r="EG18" i="36"/>
  <c r="EH18" i="36"/>
  <c r="EI18" i="36"/>
  <c r="EJ18" i="36"/>
  <c r="EK18" i="36"/>
  <c r="EL18" i="36"/>
  <c r="EM18" i="36"/>
  <c r="EN18" i="36"/>
  <c r="EO18" i="36"/>
  <c r="EP18" i="36"/>
  <c r="EQ18" i="36"/>
  <c r="ER18" i="36"/>
  <c r="D18" i="36"/>
  <c r="D33" i="36"/>
  <c r="I33" i="36"/>
  <c r="J33" i="36"/>
  <c r="K33" i="36"/>
  <c r="M33" i="36"/>
  <c r="P33" i="36"/>
  <c r="Q33" i="36"/>
  <c r="S33" i="36"/>
  <c r="T33" i="36"/>
  <c r="BB33" i="36"/>
  <c r="BG33" i="36"/>
  <c r="BH33" i="36"/>
  <c r="BI33" i="36"/>
  <c r="BJ33" i="36"/>
  <c r="BK33" i="36"/>
  <c r="BL33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CA33" i="36"/>
  <c r="CB33" i="36"/>
  <c r="CC33" i="36"/>
  <c r="CD33" i="36"/>
  <c r="CE33" i="36"/>
  <c r="CF33" i="36"/>
  <c r="CG33" i="36"/>
  <c r="CH33" i="36"/>
  <c r="CI33" i="36"/>
  <c r="CJ33" i="36"/>
  <c r="CK33" i="36"/>
  <c r="CL33" i="36"/>
  <c r="CM33" i="36"/>
  <c r="CN33" i="36"/>
  <c r="CO33" i="36"/>
  <c r="CP33" i="36"/>
  <c r="CQ33" i="36"/>
  <c r="CR33" i="36"/>
  <c r="CS33" i="36"/>
  <c r="CT33" i="36"/>
  <c r="CU33" i="36"/>
  <c r="CV33" i="36"/>
  <c r="CW33" i="36"/>
  <c r="CX33" i="36"/>
  <c r="CY33" i="36"/>
  <c r="CZ33" i="36"/>
  <c r="DA33" i="36"/>
  <c r="DB33" i="36"/>
  <c r="DC33" i="36"/>
  <c r="DD33" i="36"/>
  <c r="DE33" i="36"/>
  <c r="DF33" i="36"/>
  <c r="DG33" i="36"/>
  <c r="DH33" i="36"/>
  <c r="DI33" i="36"/>
  <c r="DJ33" i="36"/>
  <c r="DK33" i="36"/>
  <c r="DL33" i="36"/>
  <c r="DM33" i="36"/>
  <c r="DN33" i="36"/>
  <c r="DO33" i="36"/>
  <c r="DP33" i="36"/>
  <c r="DQ33" i="36"/>
  <c r="DR33" i="36"/>
  <c r="DS33" i="36"/>
  <c r="DT33" i="36"/>
  <c r="DU33" i="36"/>
  <c r="DV33" i="36"/>
  <c r="DW33" i="36"/>
  <c r="DX33" i="36"/>
  <c r="DY33" i="36"/>
  <c r="DZ33" i="36"/>
  <c r="EA33" i="36"/>
  <c r="EB33" i="36"/>
  <c r="EC33" i="36"/>
  <c r="ED33" i="36"/>
  <c r="EE33" i="36"/>
  <c r="EF33" i="36"/>
  <c r="EG33" i="36"/>
  <c r="EH33" i="36"/>
  <c r="EI33" i="36"/>
  <c r="EJ33" i="36"/>
  <c r="EK33" i="36"/>
  <c r="EL33" i="36"/>
  <c r="EM33" i="36"/>
  <c r="EN33" i="36"/>
  <c r="EO33" i="36"/>
  <c r="EP33" i="36"/>
  <c r="EQ33" i="36"/>
  <c r="ER33" i="36"/>
  <c r="D41" i="36"/>
  <c r="I41" i="36"/>
  <c r="J41" i="36"/>
  <c r="K41" i="36"/>
  <c r="M41" i="36"/>
  <c r="P41" i="36"/>
  <c r="Q41" i="36"/>
  <c r="S41" i="36"/>
  <c r="T41" i="36"/>
  <c r="BB41" i="36"/>
  <c r="BG41" i="36"/>
  <c r="BH41" i="36"/>
  <c r="BI41" i="36"/>
  <c r="BJ41" i="36"/>
  <c r="BK41" i="36"/>
  <c r="BL41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CA41" i="36"/>
  <c r="CB41" i="36"/>
  <c r="CC41" i="36"/>
  <c r="CD41" i="36"/>
  <c r="CE41" i="36"/>
  <c r="CF41" i="36"/>
  <c r="CG41" i="36"/>
  <c r="CH41" i="36"/>
  <c r="CI41" i="36"/>
  <c r="CJ41" i="36"/>
  <c r="CK41" i="36"/>
  <c r="CL41" i="36"/>
  <c r="CM41" i="36"/>
  <c r="CN41" i="36"/>
  <c r="CO41" i="36"/>
  <c r="CP41" i="36"/>
  <c r="CQ41" i="36"/>
  <c r="CR41" i="36"/>
  <c r="CS41" i="36"/>
  <c r="CT41" i="36"/>
  <c r="CU41" i="36"/>
  <c r="CV41" i="36"/>
  <c r="CW41" i="36"/>
  <c r="CX41" i="36"/>
  <c r="CY41" i="36"/>
  <c r="CZ41" i="36"/>
  <c r="DA41" i="36"/>
  <c r="DB41" i="36"/>
  <c r="DC41" i="36"/>
  <c r="DD41" i="36"/>
  <c r="DE41" i="36"/>
  <c r="DF41" i="36"/>
  <c r="DG41" i="36"/>
  <c r="DH41" i="36"/>
  <c r="DI41" i="36"/>
  <c r="DJ41" i="36"/>
  <c r="DK41" i="36"/>
  <c r="DL41" i="36"/>
  <c r="DM41" i="36"/>
  <c r="DN41" i="36"/>
  <c r="DO41" i="36"/>
  <c r="DP41" i="36"/>
  <c r="DQ41" i="36"/>
  <c r="DR41" i="36"/>
  <c r="DS41" i="36"/>
  <c r="DT41" i="36"/>
  <c r="DU41" i="36"/>
  <c r="DW41" i="36"/>
  <c r="DX41" i="36"/>
  <c r="DY41" i="36"/>
  <c r="DZ41" i="36"/>
  <c r="EA41" i="36"/>
  <c r="EB41" i="36"/>
  <c r="EC41" i="36"/>
  <c r="ED41" i="36"/>
  <c r="EE41" i="36"/>
  <c r="EF41" i="36"/>
  <c r="EG41" i="36"/>
  <c r="EH41" i="36"/>
  <c r="EI41" i="36"/>
  <c r="EJ41" i="36"/>
  <c r="EK41" i="36"/>
  <c r="EL41" i="36"/>
  <c r="EM41" i="36"/>
  <c r="EO41" i="36"/>
  <c r="EP41" i="36"/>
  <c r="EQ41" i="36"/>
  <c r="ER41" i="36"/>
  <c r="D55" i="36"/>
  <c r="I55" i="36"/>
  <c r="J55" i="36"/>
  <c r="K55" i="36"/>
  <c r="M55" i="36"/>
  <c r="P55" i="36"/>
  <c r="Q55" i="36"/>
  <c r="S55" i="36"/>
  <c r="T55" i="36"/>
  <c r="BB55" i="36"/>
  <c r="BG55" i="36"/>
  <c r="BH55" i="36"/>
  <c r="BI55" i="36"/>
  <c r="BJ55" i="36"/>
  <c r="BK55" i="36"/>
  <c r="BL55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CA55" i="36"/>
  <c r="CB55" i="36"/>
  <c r="CC55" i="36"/>
  <c r="CD55" i="36"/>
  <c r="CE55" i="36"/>
  <c r="CF55" i="36"/>
  <c r="CG55" i="36"/>
  <c r="CH55" i="36"/>
  <c r="CI55" i="36"/>
  <c r="CJ55" i="36"/>
  <c r="CK55" i="36"/>
  <c r="CL55" i="36"/>
  <c r="CM55" i="36"/>
  <c r="CN55" i="36"/>
  <c r="CO55" i="36"/>
  <c r="CP55" i="36"/>
  <c r="CQ55" i="36"/>
  <c r="CR55" i="36"/>
  <c r="CS55" i="36"/>
  <c r="CT55" i="36"/>
  <c r="CU55" i="36"/>
  <c r="CV55" i="36"/>
  <c r="CW55" i="36"/>
  <c r="CX55" i="36"/>
  <c r="CY55" i="36"/>
  <c r="CZ55" i="36"/>
  <c r="DA55" i="36"/>
  <c r="DB55" i="36"/>
  <c r="DC55" i="36"/>
  <c r="DD55" i="36"/>
  <c r="DE55" i="36"/>
  <c r="DF55" i="36"/>
  <c r="DG55" i="36"/>
  <c r="DH55" i="36"/>
  <c r="DI55" i="36"/>
  <c r="DJ55" i="36"/>
  <c r="DK55" i="36"/>
  <c r="DL55" i="36"/>
  <c r="DM55" i="36"/>
  <c r="DN55" i="36"/>
  <c r="DO55" i="36"/>
  <c r="DP55" i="36"/>
  <c r="DQ55" i="36"/>
  <c r="DR55" i="36"/>
  <c r="DS55" i="36"/>
  <c r="DT55" i="36"/>
  <c r="DU55" i="36"/>
  <c r="DV55" i="36"/>
  <c r="DW55" i="36"/>
  <c r="DX55" i="36"/>
  <c r="DY55" i="36"/>
  <c r="DZ55" i="36"/>
  <c r="EA55" i="36"/>
  <c r="EB55" i="36"/>
  <c r="EC55" i="36"/>
  <c r="ED55" i="36"/>
  <c r="EE55" i="36"/>
  <c r="EF55" i="36"/>
  <c r="EG55" i="36"/>
  <c r="EH55" i="36"/>
  <c r="EI55" i="36"/>
  <c r="EJ55" i="36"/>
  <c r="EK55" i="36"/>
  <c r="EL55" i="36"/>
  <c r="EM55" i="36"/>
  <c r="EN55" i="36"/>
  <c r="EO55" i="36"/>
  <c r="EP55" i="36"/>
  <c r="EQ55" i="36"/>
  <c r="ER55" i="36"/>
  <c r="D61" i="36"/>
  <c r="I61" i="36"/>
  <c r="J61" i="36"/>
  <c r="K61" i="36"/>
  <c r="M61" i="36"/>
  <c r="P61" i="36"/>
  <c r="Q61" i="36"/>
  <c r="S61" i="36"/>
  <c r="T61" i="36"/>
  <c r="BB61" i="36"/>
  <c r="BG61" i="36"/>
  <c r="BH61" i="36"/>
  <c r="BI61" i="36"/>
  <c r="BJ61" i="36"/>
  <c r="BK61" i="36"/>
  <c r="BL6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CA61" i="36"/>
  <c r="CB61" i="36"/>
  <c r="CC61" i="36"/>
  <c r="CD61" i="36"/>
  <c r="CE61" i="36"/>
  <c r="CF61" i="36"/>
  <c r="CG61" i="36"/>
  <c r="CH61" i="36"/>
  <c r="CI61" i="36"/>
  <c r="CJ61" i="36"/>
  <c r="CK61" i="36"/>
  <c r="CL61" i="36"/>
  <c r="CM61" i="36"/>
  <c r="CN61" i="36"/>
  <c r="CO61" i="36"/>
  <c r="CP61" i="36"/>
  <c r="CQ61" i="36"/>
  <c r="CR61" i="36"/>
  <c r="CS61" i="36"/>
  <c r="CT61" i="36"/>
  <c r="CU61" i="36"/>
  <c r="CV61" i="36"/>
  <c r="CW61" i="36"/>
  <c r="CX61" i="36"/>
  <c r="CY61" i="36"/>
  <c r="CZ61" i="36"/>
  <c r="DA61" i="36"/>
  <c r="DB61" i="36"/>
  <c r="DC61" i="36"/>
  <c r="DD61" i="36"/>
  <c r="DE61" i="36"/>
  <c r="DF61" i="36"/>
  <c r="DG61" i="36"/>
  <c r="DH61" i="36"/>
  <c r="DI61" i="36"/>
  <c r="DJ61" i="36"/>
  <c r="DK61" i="36"/>
  <c r="DL61" i="36"/>
  <c r="DM61" i="36"/>
  <c r="DN61" i="36"/>
  <c r="DO61" i="36"/>
  <c r="DP61" i="36"/>
  <c r="DQ61" i="36"/>
  <c r="DR61" i="36"/>
  <c r="DS61" i="36"/>
  <c r="DT61" i="36"/>
  <c r="DU61" i="36"/>
  <c r="DV61" i="36"/>
  <c r="DW61" i="36"/>
  <c r="DX61" i="36"/>
  <c r="DY61" i="36"/>
  <c r="DZ61" i="36"/>
  <c r="EA61" i="36"/>
  <c r="EB61" i="36"/>
  <c r="EC61" i="36"/>
  <c r="ED61" i="36"/>
  <c r="EE61" i="36"/>
  <c r="EF61" i="36"/>
  <c r="EG61" i="36"/>
  <c r="EH61" i="36"/>
  <c r="EI61" i="36"/>
  <c r="EJ61" i="36"/>
  <c r="EK61" i="36"/>
  <c r="EL61" i="36"/>
  <c r="EM61" i="36"/>
  <c r="EN61" i="36"/>
  <c r="EO61" i="36"/>
  <c r="EP61" i="36"/>
  <c r="EQ61" i="36"/>
  <c r="ER61" i="36"/>
  <c r="D73" i="36"/>
  <c r="I73" i="36"/>
  <c r="J73" i="36"/>
  <c r="K73" i="36"/>
  <c r="M73" i="36"/>
  <c r="P73" i="36"/>
  <c r="Q73" i="36"/>
  <c r="S73" i="36"/>
  <c r="T73" i="36"/>
  <c r="BB73" i="36"/>
  <c r="BG73" i="36"/>
  <c r="BH73" i="36"/>
  <c r="BI73" i="36"/>
  <c r="BJ73" i="36"/>
  <c r="BK73" i="36"/>
  <c r="BL73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CA73" i="36"/>
  <c r="CB73" i="36"/>
  <c r="CC73" i="36"/>
  <c r="CD73" i="36"/>
  <c r="CE73" i="36"/>
  <c r="CF73" i="36"/>
  <c r="CG73" i="36"/>
  <c r="CH73" i="36"/>
  <c r="CI73" i="36"/>
  <c r="CJ73" i="36"/>
  <c r="CK73" i="36"/>
  <c r="CL73" i="36"/>
  <c r="CM73" i="36"/>
  <c r="CN73" i="36"/>
  <c r="CO73" i="36"/>
  <c r="CP73" i="36"/>
  <c r="CQ73" i="36"/>
  <c r="CR73" i="36"/>
  <c r="CS73" i="36"/>
  <c r="CT73" i="36"/>
  <c r="CU73" i="36"/>
  <c r="CV73" i="36"/>
  <c r="CW73" i="36"/>
  <c r="CX73" i="36"/>
  <c r="CY73" i="36"/>
  <c r="CZ73" i="36"/>
  <c r="DA73" i="36"/>
  <c r="DB73" i="36"/>
  <c r="DC73" i="36"/>
  <c r="DD73" i="36"/>
  <c r="DE73" i="36"/>
  <c r="DF73" i="36"/>
  <c r="DG73" i="36"/>
  <c r="DH73" i="36"/>
  <c r="DI73" i="36"/>
  <c r="DJ73" i="36"/>
  <c r="DK73" i="36"/>
  <c r="DL73" i="36"/>
  <c r="DM73" i="36"/>
  <c r="DN73" i="36"/>
  <c r="DO73" i="36"/>
  <c r="DP73" i="36"/>
  <c r="DQ73" i="36"/>
  <c r="DR73" i="36"/>
  <c r="DS73" i="36"/>
  <c r="DT73" i="36"/>
  <c r="DU73" i="36"/>
  <c r="DV73" i="36"/>
  <c r="DW73" i="36"/>
  <c r="DX73" i="36"/>
  <c r="DY73" i="36"/>
  <c r="DZ73" i="36"/>
  <c r="EA73" i="36"/>
  <c r="EB73" i="36"/>
  <c r="EC73" i="36"/>
  <c r="ED73" i="36"/>
  <c r="EE73" i="36"/>
  <c r="EF73" i="36"/>
  <c r="EG73" i="36"/>
  <c r="EH73" i="36"/>
  <c r="EI73" i="36"/>
  <c r="EJ73" i="36"/>
  <c r="EK73" i="36"/>
  <c r="EL73" i="36"/>
  <c r="EM73" i="36"/>
  <c r="EN73" i="36"/>
  <c r="EO73" i="36"/>
  <c r="EP73" i="36"/>
  <c r="EQ73" i="36"/>
  <c r="ER73" i="36"/>
  <c r="D91" i="36"/>
  <c r="I91" i="36"/>
  <c r="J91" i="36"/>
  <c r="K91" i="36"/>
  <c r="M91" i="36"/>
  <c r="O91" i="36"/>
  <c r="P91" i="36"/>
  <c r="Q91" i="36"/>
  <c r="S91" i="36"/>
  <c r="T91" i="36"/>
  <c r="BB91" i="36"/>
  <c r="BG91" i="36"/>
  <c r="BH91" i="36"/>
  <c r="BI91" i="36"/>
  <c r="BJ91" i="36"/>
  <c r="BK91" i="36"/>
  <c r="BL91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CA91" i="36"/>
  <c r="CB91" i="36"/>
  <c r="CC91" i="36"/>
  <c r="CD91" i="36"/>
  <c r="CE91" i="36"/>
  <c r="CF91" i="36"/>
  <c r="CG91" i="36"/>
  <c r="CH91" i="36"/>
  <c r="CI91" i="36"/>
  <c r="CJ91" i="36"/>
  <c r="CK91" i="36"/>
  <c r="CL91" i="36"/>
  <c r="CM91" i="36"/>
  <c r="CN91" i="36"/>
  <c r="CO91" i="36"/>
  <c r="CP91" i="36"/>
  <c r="CQ91" i="36"/>
  <c r="CR91" i="36"/>
  <c r="CS91" i="36"/>
  <c r="CT91" i="36"/>
  <c r="CU91" i="36"/>
  <c r="CV91" i="36"/>
  <c r="CW91" i="36"/>
  <c r="CX91" i="36"/>
  <c r="CY91" i="36"/>
  <c r="CZ91" i="36"/>
  <c r="DA91" i="36"/>
  <c r="DB91" i="36"/>
  <c r="DC91" i="36"/>
  <c r="DD91" i="36"/>
  <c r="DE91" i="36"/>
  <c r="DF91" i="36"/>
  <c r="DG91" i="36"/>
  <c r="DH91" i="36"/>
  <c r="DI91" i="36"/>
  <c r="DJ91" i="36"/>
  <c r="DK91" i="36"/>
  <c r="DL91" i="36"/>
  <c r="DM91" i="36"/>
  <c r="DN91" i="36"/>
  <c r="DO91" i="36"/>
  <c r="DP91" i="36"/>
  <c r="DQ91" i="36"/>
  <c r="DR91" i="36"/>
  <c r="DS91" i="36"/>
  <c r="DT91" i="36"/>
  <c r="DU91" i="36"/>
  <c r="DV91" i="36"/>
  <c r="DW91" i="36"/>
  <c r="DX91" i="36"/>
  <c r="DY91" i="36"/>
  <c r="DZ91" i="36"/>
  <c r="EA91" i="36"/>
  <c r="EB91" i="36"/>
  <c r="EC91" i="36"/>
  <c r="ED91" i="36"/>
  <c r="EE91" i="36"/>
  <c r="EF91" i="36"/>
  <c r="EG91" i="36"/>
  <c r="EH91" i="36"/>
  <c r="EI91" i="36"/>
  <c r="EJ91" i="36"/>
  <c r="EK91" i="36"/>
  <c r="EL91" i="36"/>
  <c r="EM91" i="36"/>
  <c r="EN91" i="36"/>
  <c r="EO91" i="36"/>
  <c r="EP91" i="36"/>
  <c r="EQ91" i="36"/>
  <c r="ER91" i="36"/>
  <c r="D95" i="36"/>
  <c r="I95" i="36"/>
  <c r="J95" i="36"/>
  <c r="K95" i="36"/>
  <c r="M95" i="36"/>
  <c r="P95" i="36"/>
  <c r="Q95" i="36"/>
  <c r="S95" i="36"/>
  <c r="T95" i="36"/>
  <c r="BA95" i="36"/>
  <c r="BB95" i="36"/>
  <c r="BG95" i="36"/>
  <c r="BH95" i="36"/>
  <c r="BI95" i="36"/>
  <c r="BJ95" i="36"/>
  <c r="BK95" i="36"/>
  <c r="BL95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CA95" i="36"/>
  <c r="CB95" i="36"/>
  <c r="CC95" i="36"/>
  <c r="CD95" i="36"/>
  <c r="CE95" i="36"/>
  <c r="CF95" i="36"/>
  <c r="CG95" i="36"/>
  <c r="CH95" i="36"/>
  <c r="CI95" i="36"/>
  <c r="CJ95" i="36"/>
  <c r="CK95" i="36"/>
  <c r="CL95" i="36"/>
  <c r="CM95" i="36"/>
  <c r="CN95" i="36"/>
  <c r="CO95" i="36"/>
  <c r="CP95" i="36"/>
  <c r="CQ95" i="36"/>
  <c r="CR95" i="36"/>
  <c r="CS95" i="36"/>
  <c r="CT95" i="36"/>
  <c r="CU95" i="36"/>
  <c r="CV95" i="36"/>
  <c r="CW95" i="36"/>
  <c r="CX95" i="36"/>
  <c r="CY95" i="36"/>
  <c r="CZ95" i="36"/>
  <c r="DA95" i="36"/>
  <c r="DB95" i="36"/>
  <c r="DC95" i="36"/>
  <c r="DD95" i="36"/>
  <c r="DE95" i="36"/>
  <c r="DF95" i="36"/>
  <c r="DG95" i="36"/>
  <c r="DH95" i="36"/>
  <c r="DI95" i="36"/>
  <c r="DJ95" i="36"/>
  <c r="DK95" i="36"/>
  <c r="DL95" i="36"/>
  <c r="DM95" i="36"/>
  <c r="DN95" i="36"/>
  <c r="DO95" i="36"/>
  <c r="DP95" i="36"/>
  <c r="DQ95" i="36"/>
  <c r="DR95" i="36"/>
  <c r="DS95" i="36"/>
  <c r="DT95" i="36"/>
  <c r="DU95" i="36"/>
  <c r="DV95" i="36"/>
  <c r="DW95" i="36"/>
  <c r="DX95" i="36"/>
  <c r="DY95" i="36"/>
  <c r="DZ95" i="36"/>
  <c r="EA95" i="36"/>
  <c r="EB95" i="36"/>
  <c r="EC95" i="36"/>
  <c r="ED95" i="36"/>
  <c r="EE95" i="36"/>
  <c r="EF95" i="36"/>
  <c r="EG95" i="36"/>
  <c r="EH95" i="36"/>
  <c r="EI95" i="36"/>
  <c r="EJ95" i="36"/>
  <c r="EK95" i="36"/>
  <c r="EL95" i="36"/>
  <c r="EM95" i="36"/>
  <c r="EN95" i="36"/>
  <c r="EO95" i="36"/>
  <c r="EP95" i="36"/>
  <c r="EQ95" i="36"/>
  <c r="ER95" i="36"/>
  <c r="D109" i="36"/>
  <c r="I109" i="36"/>
  <c r="J109" i="36"/>
  <c r="K109" i="36"/>
  <c r="M109" i="36"/>
  <c r="P109" i="36"/>
  <c r="Q109" i="36"/>
  <c r="S109" i="36"/>
  <c r="T109" i="36"/>
  <c r="BB109" i="36"/>
  <c r="BG109" i="36"/>
  <c r="BH109" i="36"/>
  <c r="BI109" i="36"/>
  <c r="BJ109" i="36"/>
  <c r="BK109" i="36"/>
  <c r="BL109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CA109" i="36"/>
  <c r="CB109" i="36"/>
  <c r="CC109" i="36"/>
  <c r="CD109" i="36"/>
  <c r="CE109" i="36"/>
  <c r="CF109" i="36"/>
  <c r="CG109" i="36"/>
  <c r="CH109" i="36"/>
  <c r="CI109" i="36"/>
  <c r="CJ109" i="36"/>
  <c r="CK109" i="36"/>
  <c r="CL109" i="36"/>
  <c r="CM109" i="36"/>
  <c r="CN109" i="36"/>
  <c r="CO109" i="36"/>
  <c r="CP109" i="36"/>
  <c r="CQ109" i="36"/>
  <c r="CR109" i="36"/>
  <c r="CS109" i="36"/>
  <c r="CT109" i="36"/>
  <c r="CU109" i="36"/>
  <c r="CV109" i="36"/>
  <c r="CW109" i="36"/>
  <c r="CX109" i="36"/>
  <c r="CY109" i="36"/>
  <c r="CZ109" i="36"/>
  <c r="DA109" i="36"/>
  <c r="DB109" i="36"/>
  <c r="DC109" i="36"/>
  <c r="DD109" i="36"/>
  <c r="DE109" i="36"/>
  <c r="DF109" i="36"/>
  <c r="DG109" i="36"/>
  <c r="DH109" i="36"/>
  <c r="DI109" i="36"/>
  <c r="DJ109" i="36"/>
  <c r="DK109" i="36"/>
  <c r="DL109" i="36"/>
  <c r="DM109" i="36"/>
  <c r="DN109" i="36"/>
  <c r="DO109" i="36"/>
  <c r="DP109" i="36"/>
  <c r="DQ109" i="36"/>
  <c r="DR109" i="36"/>
  <c r="DS109" i="36"/>
  <c r="DT109" i="36"/>
  <c r="DU109" i="36"/>
  <c r="DV109" i="36"/>
  <c r="DW109" i="36"/>
  <c r="DX109" i="36"/>
  <c r="DY109" i="36"/>
  <c r="DZ109" i="36"/>
  <c r="EA109" i="36"/>
  <c r="EB109" i="36"/>
  <c r="EC109" i="36"/>
  <c r="ED109" i="36"/>
  <c r="EE109" i="36"/>
  <c r="EF109" i="36"/>
  <c r="EG109" i="36"/>
  <c r="EH109" i="36"/>
  <c r="EI109" i="36"/>
  <c r="EJ109" i="36"/>
  <c r="EK109" i="36"/>
  <c r="EL109" i="36"/>
  <c r="EM109" i="36"/>
  <c r="EN109" i="36"/>
  <c r="EO109" i="36"/>
  <c r="EP109" i="36"/>
  <c r="EQ109" i="36"/>
  <c r="ER109" i="36"/>
  <c r="D123" i="36"/>
  <c r="I123" i="36"/>
  <c r="J123" i="36"/>
  <c r="K123" i="36"/>
  <c r="M123" i="36"/>
  <c r="P123" i="36"/>
  <c r="Q123" i="36"/>
  <c r="S123" i="36"/>
  <c r="T123" i="36"/>
  <c r="BB123" i="36"/>
  <c r="BG123" i="36"/>
  <c r="BH123" i="36"/>
  <c r="BI123" i="36"/>
  <c r="BJ123" i="36"/>
  <c r="BK123" i="36"/>
  <c r="BL123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CA123" i="36"/>
  <c r="CB123" i="36"/>
  <c r="CC123" i="36"/>
  <c r="CD123" i="36"/>
  <c r="CE123" i="36"/>
  <c r="CF123" i="36"/>
  <c r="CG123" i="36"/>
  <c r="CH123" i="36"/>
  <c r="CI123" i="36"/>
  <c r="CJ123" i="36"/>
  <c r="CK123" i="36"/>
  <c r="CL123" i="36"/>
  <c r="CM123" i="36"/>
  <c r="CN123" i="36"/>
  <c r="CO123" i="36"/>
  <c r="CP123" i="36"/>
  <c r="CQ123" i="36"/>
  <c r="CR123" i="36"/>
  <c r="CS123" i="36"/>
  <c r="CT123" i="36"/>
  <c r="CU123" i="36"/>
  <c r="CV123" i="36"/>
  <c r="CW123" i="36"/>
  <c r="CX123" i="36"/>
  <c r="CY123" i="36"/>
  <c r="CZ123" i="36"/>
  <c r="DA123" i="36"/>
  <c r="DB123" i="36"/>
  <c r="DC123" i="36"/>
  <c r="DD123" i="36"/>
  <c r="DE123" i="36"/>
  <c r="DF123" i="36"/>
  <c r="DG123" i="36"/>
  <c r="DH123" i="36"/>
  <c r="DI123" i="36"/>
  <c r="DJ123" i="36"/>
  <c r="DK123" i="36"/>
  <c r="DL123" i="36"/>
  <c r="DM123" i="36"/>
  <c r="DN123" i="36"/>
  <c r="DO123" i="36"/>
  <c r="DP123" i="36"/>
  <c r="DQ123" i="36"/>
  <c r="DR123" i="36"/>
  <c r="DS123" i="36"/>
  <c r="DT123" i="36"/>
  <c r="DU123" i="36"/>
  <c r="DV123" i="36"/>
  <c r="DW123" i="36"/>
  <c r="DX123" i="36"/>
  <c r="DY123" i="36"/>
  <c r="DZ123" i="36"/>
  <c r="EA123" i="36"/>
  <c r="EB123" i="36"/>
  <c r="EC123" i="36"/>
  <c r="ED123" i="36"/>
  <c r="EE123" i="36"/>
  <c r="EF123" i="36"/>
  <c r="EG123" i="36"/>
  <c r="EH123" i="36"/>
  <c r="EI123" i="36"/>
  <c r="EJ123" i="36"/>
  <c r="EK123" i="36"/>
  <c r="EL123" i="36"/>
  <c r="EM123" i="36"/>
  <c r="EN123" i="36"/>
  <c r="EO123" i="36"/>
  <c r="EP123" i="36"/>
  <c r="EQ123" i="36"/>
  <c r="ER123" i="36"/>
  <c r="D132" i="36"/>
  <c r="I132" i="36"/>
  <c r="J132" i="36"/>
  <c r="K132" i="36"/>
  <c r="M132" i="36"/>
  <c r="P132" i="36"/>
  <c r="Q132" i="36"/>
  <c r="S132" i="36"/>
  <c r="T132" i="36"/>
  <c r="BB132" i="36"/>
  <c r="BG132" i="36"/>
  <c r="BH132" i="36"/>
  <c r="BI132" i="36"/>
  <c r="BJ132" i="36"/>
  <c r="BK132" i="36"/>
  <c r="BL13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CA132" i="36"/>
  <c r="CB132" i="36"/>
  <c r="CC132" i="36"/>
  <c r="CD132" i="36"/>
  <c r="CE132" i="36"/>
  <c r="CF132" i="36"/>
  <c r="CG132" i="36"/>
  <c r="CH132" i="36"/>
  <c r="CI132" i="36"/>
  <c r="CJ132" i="36"/>
  <c r="CK132" i="36"/>
  <c r="CL132" i="36"/>
  <c r="CM132" i="36"/>
  <c r="CN132" i="36"/>
  <c r="CO132" i="36"/>
  <c r="CP132" i="36"/>
  <c r="CQ132" i="36"/>
  <c r="CR132" i="36"/>
  <c r="CS132" i="36"/>
  <c r="CT132" i="36"/>
  <c r="CU132" i="36"/>
  <c r="CV132" i="36"/>
  <c r="CW132" i="36"/>
  <c r="CX132" i="36"/>
  <c r="CY132" i="36"/>
  <c r="CZ132" i="36"/>
  <c r="DA132" i="36"/>
  <c r="DB132" i="36"/>
  <c r="DC132" i="36"/>
  <c r="DD132" i="36"/>
  <c r="DE132" i="36"/>
  <c r="DF132" i="36"/>
  <c r="DG132" i="36"/>
  <c r="DH132" i="36"/>
  <c r="DI132" i="36"/>
  <c r="DJ132" i="36"/>
  <c r="DK132" i="36"/>
  <c r="DL132" i="36"/>
  <c r="DM132" i="36"/>
  <c r="DN132" i="36"/>
  <c r="DO132" i="36"/>
  <c r="DP132" i="36"/>
  <c r="DQ132" i="36"/>
  <c r="DR132" i="36"/>
  <c r="DS132" i="36"/>
  <c r="DT132" i="36"/>
  <c r="DU132" i="36"/>
  <c r="DV132" i="36"/>
  <c r="DW132" i="36"/>
  <c r="DX132" i="36"/>
  <c r="DY132" i="36"/>
  <c r="DZ132" i="36"/>
  <c r="EA132" i="36"/>
  <c r="EB132" i="36"/>
  <c r="EC132" i="36"/>
  <c r="ED132" i="36"/>
  <c r="EE132" i="36"/>
  <c r="EF132" i="36"/>
  <c r="EG132" i="36"/>
  <c r="EH132" i="36"/>
  <c r="EI132" i="36"/>
  <c r="EJ132" i="36"/>
  <c r="EK132" i="36"/>
  <c r="EL132" i="36"/>
  <c r="EM132" i="36"/>
  <c r="EN132" i="36"/>
  <c r="EO132" i="36"/>
  <c r="EP132" i="36"/>
  <c r="EQ132" i="36"/>
  <c r="ER132" i="36"/>
  <c r="D133" i="36"/>
  <c r="I133" i="36"/>
  <c r="J133" i="36"/>
  <c r="K133" i="36"/>
  <c r="M133" i="36"/>
  <c r="P133" i="36"/>
  <c r="Q133" i="36"/>
  <c r="S133" i="36"/>
  <c r="T133" i="36"/>
  <c r="BB133" i="36"/>
  <c r="BG133" i="36"/>
  <c r="BH133" i="36"/>
  <c r="BI133" i="36"/>
  <c r="BJ133" i="36"/>
  <c r="BK133" i="36"/>
  <c r="BL13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CA133" i="36"/>
  <c r="CB133" i="36"/>
  <c r="CC133" i="36"/>
  <c r="CD133" i="36"/>
  <c r="CE133" i="36"/>
  <c r="CF133" i="36"/>
  <c r="CG133" i="36"/>
  <c r="CH133" i="36"/>
  <c r="CI133" i="36"/>
  <c r="CJ133" i="36"/>
  <c r="CK133" i="36"/>
  <c r="CL133" i="36"/>
  <c r="CM133" i="36"/>
  <c r="CN133" i="36"/>
  <c r="CO133" i="36"/>
  <c r="CP133" i="36"/>
  <c r="CQ133" i="36"/>
  <c r="CR133" i="36"/>
  <c r="CS133" i="36"/>
  <c r="CT133" i="36"/>
  <c r="CU133" i="36"/>
  <c r="CV133" i="36"/>
  <c r="CW133" i="36"/>
  <c r="CX133" i="36"/>
  <c r="CY133" i="36"/>
  <c r="CZ133" i="36"/>
  <c r="DA133" i="36"/>
  <c r="DB133" i="36"/>
  <c r="DC133" i="36"/>
  <c r="DD133" i="36"/>
  <c r="DE133" i="36"/>
  <c r="DF133" i="36"/>
  <c r="DG133" i="36"/>
  <c r="DH133" i="36"/>
  <c r="DI133" i="36"/>
  <c r="DJ133" i="36"/>
  <c r="DK133" i="36"/>
  <c r="DL133" i="36"/>
  <c r="DM133" i="36"/>
  <c r="DN133" i="36"/>
  <c r="DO133" i="36"/>
  <c r="DP133" i="36"/>
  <c r="DQ133" i="36"/>
  <c r="DR133" i="36"/>
  <c r="DS133" i="36"/>
  <c r="DT133" i="36"/>
  <c r="DU133" i="36"/>
  <c r="DV133" i="36"/>
  <c r="DW133" i="36"/>
  <c r="DX133" i="36"/>
  <c r="DY133" i="36"/>
  <c r="DZ133" i="36"/>
  <c r="EA133" i="36"/>
  <c r="EB133" i="36"/>
  <c r="EC133" i="36"/>
  <c r="ED133" i="36"/>
  <c r="EE133" i="36"/>
  <c r="EF133" i="36"/>
  <c r="EG133" i="36"/>
  <c r="EH133" i="36"/>
  <c r="EI133" i="36"/>
  <c r="EJ133" i="36"/>
  <c r="EK133" i="36"/>
  <c r="EL133" i="36"/>
  <c r="EM133" i="36"/>
  <c r="EN133" i="36"/>
  <c r="EO133" i="36"/>
  <c r="EP133" i="36"/>
  <c r="EQ133" i="36"/>
  <c r="ER133" i="36"/>
  <c r="D134" i="36"/>
  <c r="I134" i="36"/>
  <c r="J134" i="36"/>
  <c r="K134" i="36"/>
  <c r="M134" i="36"/>
  <c r="P134" i="36"/>
  <c r="Q134" i="36"/>
  <c r="S134" i="36"/>
  <c r="T134" i="36"/>
  <c r="BB134" i="36"/>
  <c r="BG134" i="36"/>
  <c r="BH134" i="36"/>
  <c r="BI134" i="36"/>
  <c r="BJ134" i="36"/>
  <c r="BK134" i="36"/>
  <c r="BL134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CA134" i="36"/>
  <c r="CB134" i="36"/>
  <c r="CC134" i="36"/>
  <c r="CD134" i="36"/>
  <c r="CE134" i="36"/>
  <c r="CF134" i="36"/>
  <c r="CG134" i="36"/>
  <c r="CH134" i="36"/>
  <c r="CI134" i="36"/>
  <c r="CJ134" i="36"/>
  <c r="CK134" i="36"/>
  <c r="CL134" i="36"/>
  <c r="CM134" i="36"/>
  <c r="CN134" i="36"/>
  <c r="CO134" i="36"/>
  <c r="CP134" i="36"/>
  <c r="CQ134" i="36"/>
  <c r="CR134" i="36"/>
  <c r="CS134" i="36"/>
  <c r="CT134" i="36"/>
  <c r="CU134" i="36"/>
  <c r="CV134" i="36"/>
  <c r="CW134" i="36"/>
  <c r="CX134" i="36"/>
  <c r="CY134" i="36"/>
  <c r="CZ134" i="36"/>
  <c r="DA134" i="36"/>
  <c r="DB134" i="36"/>
  <c r="DC134" i="36"/>
  <c r="DD134" i="36"/>
  <c r="DE134" i="36"/>
  <c r="DF134" i="36"/>
  <c r="DG134" i="36"/>
  <c r="DH134" i="36"/>
  <c r="DI134" i="36"/>
  <c r="DJ134" i="36"/>
  <c r="DK134" i="36"/>
  <c r="DL134" i="36"/>
  <c r="DM134" i="36"/>
  <c r="DN134" i="36"/>
  <c r="DO134" i="36"/>
  <c r="DP134" i="36"/>
  <c r="DQ134" i="36"/>
  <c r="DR134" i="36"/>
  <c r="DS134" i="36"/>
  <c r="DT134" i="36"/>
  <c r="DU134" i="36"/>
  <c r="DV134" i="36"/>
  <c r="DW134" i="36"/>
  <c r="DX134" i="36"/>
  <c r="DY134" i="36"/>
  <c r="DZ134" i="36"/>
  <c r="EA134" i="36"/>
  <c r="EB134" i="36"/>
  <c r="EC134" i="36"/>
  <c r="ED134" i="36"/>
  <c r="EE134" i="36"/>
  <c r="EF134" i="36"/>
  <c r="EG134" i="36"/>
  <c r="EH134" i="36"/>
  <c r="EI134" i="36"/>
  <c r="EJ134" i="36"/>
  <c r="EK134" i="36"/>
  <c r="EL134" i="36"/>
  <c r="EM134" i="36"/>
  <c r="EN134" i="36"/>
  <c r="EO134" i="36"/>
  <c r="EP134" i="36"/>
  <c r="EQ134" i="36"/>
  <c r="ER134" i="36"/>
  <c r="D173" i="36"/>
  <c r="I173" i="36"/>
  <c r="J173" i="36"/>
  <c r="K173" i="36"/>
  <c r="M173" i="36"/>
  <c r="P173" i="36"/>
  <c r="Q173" i="36"/>
  <c r="S173" i="36"/>
  <c r="T173" i="36"/>
  <c r="BB173" i="36"/>
  <c r="BG173" i="36"/>
  <c r="BH173" i="36"/>
  <c r="BI173" i="36"/>
  <c r="BJ173" i="36"/>
  <c r="BK173" i="36"/>
  <c r="BL173" i="36"/>
  <c r="BM173" i="36"/>
  <c r="BN173" i="36"/>
  <c r="BO173" i="36"/>
  <c r="BP173" i="36"/>
  <c r="BQ173" i="36"/>
  <c r="BR173" i="36"/>
  <c r="BS173" i="36"/>
  <c r="BT173" i="36"/>
  <c r="BU173" i="36"/>
  <c r="BV173" i="36"/>
  <c r="BW173" i="36"/>
  <c r="BX173" i="36"/>
  <c r="BY173" i="36"/>
  <c r="BZ173" i="36"/>
  <c r="CA173" i="36"/>
  <c r="CB173" i="36"/>
  <c r="CC173" i="36"/>
  <c r="CD173" i="36"/>
  <c r="CE173" i="36"/>
  <c r="CF173" i="36"/>
  <c r="CG173" i="36"/>
  <c r="CH173" i="36"/>
  <c r="CI173" i="36"/>
  <c r="CJ173" i="36"/>
  <c r="CK173" i="36"/>
  <c r="CL173" i="36"/>
  <c r="CM173" i="36"/>
  <c r="CN173" i="36"/>
  <c r="CO173" i="36"/>
  <c r="CP173" i="36"/>
  <c r="CQ173" i="36"/>
  <c r="CR173" i="36"/>
  <c r="CS173" i="36"/>
  <c r="CT173" i="36"/>
  <c r="CU173" i="36"/>
  <c r="CV173" i="36"/>
  <c r="CW173" i="36"/>
  <c r="CX173" i="36"/>
  <c r="CY173" i="36"/>
  <c r="CZ173" i="36"/>
  <c r="DA173" i="36"/>
  <c r="DB173" i="36"/>
  <c r="DC173" i="36"/>
  <c r="DD173" i="36"/>
  <c r="DE173" i="36"/>
  <c r="DF173" i="36"/>
  <c r="DG173" i="36"/>
  <c r="DH173" i="36"/>
  <c r="DI173" i="36"/>
  <c r="DJ173" i="36"/>
  <c r="DK173" i="36"/>
  <c r="DL173" i="36"/>
  <c r="DM173" i="36"/>
  <c r="DN173" i="36"/>
  <c r="DO173" i="36"/>
  <c r="DP173" i="36"/>
  <c r="DQ173" i="36"/>
  <c r="DR173" i="36"/>
  <c r="DS173" i="36"/>
  <c r="DT173" i="36"/>
  <c r="DU173" i="36"/>
  <c r="DW173" i="36"/>
  <c r="DX173" i="36"/>
  <c r="DY173" i="36"/>
  <c r="DZ173" i="36"/>
  <c r="EA173" i="36"/>
  <c r="EB173" i="36"/>
  <c r="EC173" i="36"/>
  <c r="ED173" i="36"/>
  <c r="EE173" i="36"/>
  <c r="EF173" i="36"/>
  <c r="EG173" i="36"/>
  <c r="EH173" i="36"/>
  <c r="EI173" i="36"/>
  <c r="EJ173" i="36"/>
  <c r="EK173" i="36"/>
  <c r="EL173" i="36"/>
  <c r="EM173" i="36"/>
  <c r="EO173" i="36"/>
  <c r="EP173" i="36"/>
  <c r="EQ173" i="36"/>
  <c r="ER173" i="36"/>
  <c r="D164" i="36"/>
  <c r="I164" i="36"/>
  <c r="J164" i="36"/>
  <c r="K164" i="36"/>
  <c r="M164" i="36"/>
  <c r="P164" i="36"/>
  <c r="Q164" i="36"/>
  <c r="S164" i="36"/>
  <c r="T164" i="36"/>
  <c r="BB164" i="36"/>
  <c r="BG164" i="36"/>
  <c r="BH164" i="36"/>
  <c r="BI164" i="36"/>
  <c r="BJ164" i="36"/>
  <c r="BK164" i="36"/>
  <c r="BL164" i="36"/>
  <c r="BM164" i="36"/>
  <c r="BN164" i="36"/>
  <c r="BO164" i="36"/>
  <c r="BP164" i="36"/>
  <c r="BQ164" i="36"/>
  <c r="BR164" i="36"/>
  <c r="BS164" i="36"/>
  <c r="BT164" i="36"/>
  <c r="BU164" i="36"/>
  <c r="BV164" i="36"/>
  <c r="BW164" i="36"/>
  <c r="BX164" i="36"/>
  <c r="BY164" i="36"/>
  <c r="BZ164" i="36"/>
  <c r="CA164" i="36"/>
  <c r="CB164" i="36"/>
  <c r="CC164" i="36"/>
  <c r="CD164" i="36"/>
  <c r="CE164" i="36"/>
  <c r="CF164" i="36"/>
  <c r="CG164" i="36"/>
  <c r="CH164" i="36"/>
  <c r="CI164" i="36"/>
  <c r="CJ164" i="36"/>
  <c r="CK164" i="36"/>
  <c r="CL164" i="36"/>
  <c r="CM164" i="36"/>
  <c r="CN164" i="36"/>
  <c r="CO164" i="36"/>
  <c r="CP164" i="36"/>
  <c r="CQ164" i="36"/>
  <c r="CR164" i="36"/>
  <c r="CS164" i="36"/>
  <c r="CT164" i="36"/>
  <c r="CU164" i="36"/>
  <c r="CV164" i="36"/>
  <c r="CW164" i="36"/>
  <c r="CX164" i="36"/>
  <c r="CY164" i="36"/>
  <c r="CZ164" i="36"/>
  <c r="DA164" i="36"/>
  <c r="DB164" i="36"/>
  <c r="DC164" i="36"/>
  <c r="DD164" i="36"/>
  <c r="DE164" i="36"/>
  <c r="DF164" i="36"/>
  <c r="DG164" i="36"/>
  <c r="DH164" i="36"/>
  <c r="DI164" i="36"/>
  <c r="DJ164" i="36"/>
  <c r="DK164" i="36"/>
  <c r="DL164" i="36"/>
  <c r="DM164" i="36"/>
  <c r="DN164" i="36"/>
  <c r="DO164" i="36"/>
  <c r="DP164" i="36"/>
  <c r="DQ164" i="36"/>
  <c r="DR164" i="36"/>
  <c r="DS164" i="36"/>
  <c r="DT164" i="36"/>
  <c r="DU164" i="36"/>
  <c r="DV164" i="36"/>
  <c r="DW164" i="36"/>
  <c r="DX164" i="36"/>
  <c r="DY164" i="36"/>
  <c r="DZ164" i="36"/>
  <c r="EA164" i="36"/>
  <c r="EB164" i="36"/>
  <c r="EC164" i="36"/>
  <c r="ED164" i="36"/>
  <c r="EE164" i="36"/>
  <c r="EF164" i="36"/>
  <c r="EG164" i="36"/>
  <c r="EH164" i="36"/>
  <c r="EI164" i="36"/>
  <c r="EJ164" i="36"/>
  <c r="EK164" i="36"/>
  <c r="EL164" i="36"/>
  <c r="EM164" i="36"/>
  <c r="EN164" i="36"/>
  <c r="EO164" i="36"/>
  <c r="EP164" i="36"/>
  <c r="EQ164" i="36"/>
  <c r="ER164" i="36"/>
  <c r="I29" i="36"/>
  <c r="J29" i="36"/>
  <c r="K29" i="36"/>
  <c r="M29" i="36"/>
  <c r="P29" i="36"/>
  <c r="Q29" i="36"/>
  <c r="S29" i="36"/>
  <c r="T29" i="36"/>
  <c r="BB29" i="36"/>
  <c r="BG29" i="36"/>
  <c r="BH29" i="36"/>
  <c r="BI29" i="36"/>
  <c r="BJ29" i="36"/>
  <c r="BK29" i="36"/>
  <c r="BL29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CA29" i="36"/>
  <c r="CB29" i="36"/>
  <c r="CC29" i="36"/>
  <c r="CD29" i="36"/>
  <c r="CE29" i="36"/>
  <c r="CF29" i="36"/>
  <c r="CG29" i="36"/>
  <c r="CH29" i="36"/>
  <c r="CI29" i="36"/>
  <c r="CJ29" i="36"/>
  <c r="CK29" i="36"/>
  <c r="CL29" i="36"/>
  <c r="CM29" i="36"/>
  <c r="CN29" i="36"/>
  <c r="CO29" i="36"/>
  <c r="CP29" i="36"/>
  <c r="CQ29" i="36"/>
  <c r="CR29" i="36"/>
  <c r="CS29" i="36"/>
  <c r="CT29" i="36"/>
  <c r="CU29" i="36"/>
  <c r="CV29" i="36"/>
  <c r="CW29" i="36"/>
  <c r="CX29" i="36"/>
  <c r="CY29" i="36"/>
  <c r="CZ29" i="36"/>
  <c r="DA29" i="36"/>
  <c r="DB29" i="36"/>
  <c r="DC29" i="36"/>
  <c r="DD29" i="36"/>
  <c r="DE29" i="36"/>
  <c r="DF29" i="36"/>
  <c r="DG29" i="36"/>
  <c r="DH29" i="36"/>
  <c r="DI29" i="36"/>
  <c r="DJ29" i="36"/>
  <c r="DK29" i="36"/>
  <c r="DL29" i="36"/>
  <c r="DM29" i="36"/>
  <c r="DN29" i="36"/>
  <c r="DO29" i="36"/>
  <c r="DP29" i="36"/>
  <c r="DQ29" i="36"/>
  <c r="DR29" i="36"/>
  <c r="DS29" i="36"/>
  <c r="DT29" i="36"/>
  <c r="DU29" i="36"/>
  <c r="DV29" i="36"/>
  <c r="DW29" i="36"/>
  <c r="DX29" i="36"/>
  <c r="DY29" i="36"/>
  <c r="DZ29" i="36"/>
  <c r="EA29" i="36"/>
  <c r="EB29" i="36"/>
  <c r="EC29" i="36"/>
  <c r="ED29" i="36"/>
  <c r="EE29" i="36"/>
  <c r="EF29" i="36"/>
  <c r="EG29" i="36"/>
  <c r="EH29" i="36"/>
  <c r="EI29" i="36"/>
  <c r="EJ29" i="36"/>
  <c r="EK29" i="36"/>
  <c r="EL29" i="36"/>
  <c r="EM29" i="36"/>
  <c r="EN29" i="36"/>
  <c r="EO29" i="36"/>
  <c r="EP29" i="36"/>
  <c r="EQ29" i="36"/>
  <c r="ER29" i="36"/>
  <c r="D29" i="36"/>
  <c r="D15" i="36"/>
  <c r="I15" i="36"/>
  <c r="J15" i="36"/>
  <c r="K15" i="36"/>
  <c r="M15" i="36"/>
  <c r="P15" i="36"/>
  <c r="Q15" i="36"/>
  <c r="S15" i="36"/>
  <c r="T15" i="36"/>
  <c r="BB15" i="36"/>
  <c r="BG15" i="36"/>
  <c r="BH15" i="36"/>
  <c r="BI15" i="36"/>
  <c r="BJ15" i="36"/>
  <c r="BK15" i="36"/>
  <c r="BL1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CA15" i="36"/>
  <c r="CB15" i="36"/>
  <c r="CC15" i="36"/>
  <c r="CD15" i="36"/>
  <c r="CE15" i="36"/>
  <c r="CF15" i="36"/>
  <c r="CG15" i="36"/>
  <c r="CH15" i="36"/>
  <c r="CI15" i="36"/>
  <c r="CJ15" i="36"/>
  <c r="CK15" i="36"/>
  <c r="CL15" i="36"/>
  <c r="CM15" i="36"/>
  <c r="CN15" i="36"/>
  <c r="CO15" i="36"/>
  <c r="CP15" i="36"/>
  <c r="CQ15" i="36"/>
  <c r="CR15" i="36"/>
  <c r="CS15" i="36"/>
  <c r="CT15" i="36"/>
  <c r="CU15" i="36"/>
  <c r="CV15" i="36"/>
  <c r="CW15" i="36"/>
  <c r="CX15" i="36"/>
  <c r="CY15" i="36"/>
  <c r="CZ15" i="36"/>
  <c r="DA15" i="36"/>
  <c r="DB15" i="36"/>
  <c r="DC15" i="36"/>
  <c r="DD15" i="36"/>
  <c r="DE15" i="36"/>
  <c r="DF15" i="36"/>
  <c r="DG15" i="36"/>
  <c r="DH15" i="36"/>
  <c r="DI15" i="36"/>
  <c r="DJ15" i="36"/>
  <c r="DK15" i="36"/>
  <c r="DL15" i="36"/>
  <c r="DM15" i="36"/>
  <c r="DN15" i="36"/>
  <c r="DO15" i="36"/>
  <c r="DP15" i="36"/>
  <c r="DQ15" i="36"/>
  <c r="DR15" i="36"/>
  <c r="DS15" i="36"/>
  <c r="DT15" i="36"/>
  <c r="DU15" i="36"/>
  <c r="DV15" i="36"/>
  <c r="DW15" i="36"/>
  <c r="DX15" i="36"/>
  <c r="DY15" i="36"/>
  <c r="DZ15" i="36"/>
  <c r="EA15" i="36"/>
  <c r="EB15" i="36"/>
  <c r="EC15" i="36"/>
  <c r="ED15" i="36"/>
  <c r="EE15" i="36"/>
  <c r="EF15" i="36"/>
  <c r="EG15" i="36"/>
  <c r="EH15" i="36"/>
  <c r="EI15" i="36"/>
  <c r="EJ15" i="36"/>
  <c r="EK15" i="36"/>
  <c r="EL15" i="36"/>
  <c r="EM15" i="36"/>
  <c r="EN15" i="36"/>
  <c r="EO15" i="36"/>
  <c r="EP15" i="36"/>
  <c r="EQ15" i="36"/>
  <c r="ER15" i="36"/>
  <c r="D83" i="36"/>
  <c r="I83" i="36"/>
  <c r="J83" i="36"/>
  <c r="K83" i="36"/>
  <c r="M83" i="36"/>
  <c r="P83" i="36"/>
  <c r="Q83" i="36"/>
  <c r="S83" i="36"/>
  <c r="T83" i="36"/>
  <c r="BB83" i="36"/>
  <c r="BG83" i="36"/>
  <c r="BH83" i="36"/>
  <c r="BI83" i="36"/>
  <c r="BJ83" i="36"/>
  <c r="BK83" i="36"/>
  <c r="BL83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CA83" i="36"/>
  <c r="CB83" i="36"/>
  <c r="CC83" i="36"/>
  <c r="CD83" i="36"/>
  <c r="CE83" i="36"/>
  <c r="CF83" i="36"/>
  <c r="CG83" i="36"/>
  <c r="CH83" i="36"/>
  <c r="CI83" i="36"/>
  <c r="CJ83" i="36"/>
  <c r="CK83" i="36"/>
  <c r="CL83" i="36"/>
  <c r="CM83" i="36"/>
  <c r="CN83" i="36"/>
  <c r="CO83" i="36"/>
  <c r="CP83" i="36"/>
  <c r="CQ83" i="36"/>
  <c r="CR83" i="36"/>
  <c r="CS83" i="36"/>
  <c r="CT83" i="36"/>
  <c r="CU83" i="36"/>
  <c r="CV83" i="36"/>
  <c r="CW83" i="36"/>
  <c r="CX83" i="36"/>
  <c r="CY83" i="36"/>
  <c r="CZ83" i="36"/>
  <c r="DA83" i="36"/>
  <c r="DB83" i="36"/>
  <c r="DC83" i="36"/>
  <c r="DD83" i="36"/>
  <c r="DE83" i="36"/>
  <c r="DF83" i="36"/>
  <c r="DG83" i="36"/>
  <c r="DH83" i="36"/>
  <c r="DI83" i="36"/>
  <c r="DJ83" i="36"/>
  <c r="DK83" i="36"/>
  <c r="DL83" i="36"/>
  <c r="DM83" i="36"/>
  <c r="DN83" i="36"/>
  <c r="DO83" i="36"/>
  <c r="DP83" i="36"/>
  <c r="DQ83" i="36"/>
  <c r="DR83" i="36"/>
  <c r="DS83" i="36"/>
  <c r="DT83" i="36"/>
  <c r="DU83" i="36"/>
  <c r="DV83" i="36"/>
  <c r="DW83" i="36"/>
  <c r="DX83" i="36"/>
  <c r="DY83" i="36"/>
  <c r="DZ83" i="36"/>
  <c r="EA83" i="36"/>
  <c r="EB83" i="36"/>
  <c r="EC83" i="36"/>
  <c r="ED83" i="36"/>
  <c r="EE83" i="36"/>
  <c r="EF83" i="36"/>
  <c r="EG83" i="36"/>
  <c r="EH83" i="36"/>
  <c r="EI83" i="36"/>
  <c r="EJ83" i="36"/>
  <c r="EK83" i="36"/>
  <c r="EL83" i="36"/>
  <c r="EM83" i="36"/>
  <c r="EO83" i="36"/>
  <c r="EP83" i="36"/>
  <c r="EQ83" i="36"/>
  <c r="ER83" i="36"/>
  <c r="D92" i="36"/>
  <c r="I92" i="36"/>
  <c r="J92" i="36"/>
  <c r="K92" i="36"/>
  <c r="M92" i="36"/>
  <c r="P92" i="36"/>
  <c r="Q92" i="36"/>
  <c r="S92" i="36"/>
  <c r="T92" i="36"/>
  <c r="BA92" i="36"/>
  <c r="BB92" i="36"/>
  <c r="BG92" i="36"/>
  <c r="BH92" i="36"/>
  <c r="BI92" i="36"/>
  <c r="BJ92" i="36"/>
  <c r="BK92" i="36"/>
  <c r="BL92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CA92" i="36"/>
  <c r="CB92" i="36"/>
  <c r="CC92" i="36"/>
  <c r="CD92" i="36"/>
  <c r="CE92" i="36"/>
  <c r="CF92" i="36"/>
  <c r="CG92" i="36"/>
  <c r="CH92" i="36"/>
  <c r="CI92" i="36"/>
  <c r="CJ92" i="36"/>
  <c r="CK92" i="36"/>
  <c r="CL92" i="36"/>
  <c r="CM92" i="36"/>
  <c r="CN92" i="36"/>
  <c r="CO92" i="36"/>
  <c r="CP92" i="36"/>
  <c r="CQ92" i="36"/>
  <c r="CR92" i="36"/>
  <c r="CS92" i="36"/>
  <c r="CT92" i="36"/>
  <c r="CU92" i="36"/>
  <c r="CV92" i="36"/>
  <c r="CW92" i="36"/>
  <c r="CX92" i="36"/>
  <c r="CY92" i="36"/>
  <c r="CZ92" i="36"/>
  <c r="DA92" i="36"/>
  <c r="DB92" i="36"/>
  <c r="DC92" i="36"/>
  <c r="DD92" i="36"/>
  <c r="DE92" i="36"/>
  <c r="DF92" i="36"/>
  <c r="DG92" i="36"/>
  <c r="DH92" i="36"/>
  <c r="DI92" i="36"/>
  <c r="DJ92" i="36"/>
  <c r="DK92" i="36"/>
  <c r="DL92" i="36"/>
  <c r="DM92" i="36"/>
  <c r="DN92" i="36"/>
  <c r="DO92" i="36"/>
  <c r="DP92" i="36"/>
  <c r="DQ92" i="36"/>
  <c r="DR92" i="36"/>
  <c r="DS92" i="36"/>
  <c r="DT92" i="36"/>
  <c r="DU92" i="36"/>
  <c r="DV92" i="36"/>
  <c r="DW92" i="36"/>
  <c r="DX92" i="36"/>
  <c r="DY92" i="36"/>
  <c r="DZ92" i="36"/>
  <c r="EA92" i="36"/>
  <c r="EB92" i="36"/>
  <c r="EC92" i="36"/>
  <c r="ED92" i="36"/>
  <c r="EE92" i="36"/>
  <c r="EF92" i="36"/>
  <c r="EG92" i="36"/>
  <c r="EH92" i="36"/>
  <c r="EI92" i="36"/>
  <c r="EJ92" i="36"/>
  <c r="EK92" i="36"/>
  <c r="EL92" i="36"/>
  <c r="EM92" i="36"/>
  <c r="EO92" i="36"/>
  <c r="EP92" i="36"/>
  <c r="EQ92" i="36"/>
  <c r="ER92" i="36"/>
  <c r="D99" i="36"/>
  <c r="I99" i="36"/>
  <c r="J99" i="36"/>
  <c r="K99" i="36"/>
  <c r="M99" i="36"/>
  <c r="P99" i="36"/>
  <c r="Q99" i="36"/>
  <c r="S99" i="36"/>
  <c r="T99" i="36"/>
  <c r="BB99" i="36"/>
  <c r="BG99" i="36"/>
  <c r="BH99" i="36"/>
  <c r="BI99" i="36"/>
  <c r="BJ99" i="36"/>
  <c r="BK99" i="36"/>
  <c r="BL99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CA99" i="36"/>
  <c r="CB99" i="36"/>
  <c r="CC99" i="36"/>
  <c r="CD99" i="36"/>
  <c r="CE99" i="36"/>
  <c r="CF99" i="36"/>
  <c r="CG99" i="36"/>
  <c r="CH99" i="36"/>
  <c r="CI99" i="36"/>
  <c r="CJ99" i="36"/>
  <c r="CK99" i="36"/>
  <c r="CL99" i="36"/>
  <c r="CM99" i="36"/>
  <c r="CN99" i="36"/>
  <c r="CO99" i="36"/>
  <c r="CP99" i="36"/>
  <c r="CQ99" i="36"/>
  <c r="CR99" i="36"/>
  <c r="CS99" i="36"/>
  <c r="CT99" i="36"/>
  <c r="CU99" i="36"/>
  <c r="CV99" i="36"/>
  <c r="CW99" i="36"/>
  <c r="CX99" i="36"/>
  <c r="CY99" i="36"/>
  <c r="CZ99" i="36"/>
  <c r="DA99" i="36"/>
  <c r="DB99" i="36"/>
  <c r="DC99" i="36"/>
  <c r="DD99" i="36"/>
  <c r="DE99" i="36"/>
  <c r="DF99" i="36"/>
  <c r="DG99" i="36"/>
  <c r="DH99" i="36"/>
  <c r="DI99" i="36"/>
  <c r="DJ99" i="36"/>
  <c r="DK99" i="36"/>
  <c r="DL99" i="36"/>
  <c r="DM99" i="36"/>
  <c r="DN99" i="36"/>
  <c r="DO99" i="36"/>
  <c r="DP99" i="36"/>
  <c r="DQ99" i="36"/>
  <c r="DR99" i="36"/>
  <c r="DS99" i="36"/>
  <c r="DT99" i="36"/>
  <c r="DU99" i="36"/>
  <c r="DV99" i="36"/>
  <c r="DW99" i="36"/>
  <c r="DX99" i="36"/>
  <c r="DY99" i="36"/>
  <c r="DZ99" i="36"/>
  <c r="EA99" i="36"/>
  <c r="EB99" i="36"/>
  <c r="EC99" i="36"/>
  <c r="ED99" i="36"/>
  <c r="EE99" i="36"/>
  <c r="EF99" i="36"/>
  <c r="EG99" i="36"/>
  <c r="EH99" i="36"/>
  <c r="EI99" i="36"/>
  <c r="EJ99" i="36"/>
  <c r="EK99" i="36"/>
  <c r="EL99" i="36"/>
  <c r="EM99" i="36"/>
  <c r="EO99" i="36"/>
  <c r="EP99" i="36"/>
  <c r="EQ99" i="36"/>
  <c r="ER99" i="36"/>
  <c r="D101" i="36"/>
  <c r="I101" i="36"/>
  <c r="J101" i="36"/>
  <c r="K101" i="36"/>
  <c r="M101" i="36"/>
  <c r="P101" i="36"/>
  <c r="Q101" i="36"/>
  <c r="S101" i="36"/>
  <c r="T101" i="36"/>
  <c r="BB101" i="36"/>
  <c r="BG101" i="36"/>
  <c r="BH101" i="36"/>
  <c r="BI101" i="36"/>
  <c r="BJ101" i="36"/>
  <c r="BK101" i="36"/>
  <c r="BL101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CA101" i="36"/>
  <c r="CB101" i="36"/>
  <c r="CC101" i="36"/>
  <c r="CD101" i="36"/>
  <c r="CE101" i="36"/>
  <c r="CF101" i="36"/>
  <c r="CG101" i="36"/>
  <c r="CH101" i="36"/>
  <c r="CI101" i="36"/>
  <c r="CJ101" i="36"/>
  <c r="CK101" i="36"/>
  <c r="CL101" i="36"/>
  <c r="CM101" i="36"/>
  <c r="CN101" i="36"/>
  <c r="CO101" i="36"/>
  <c r="CP101" i="36"/>
  <c r="CQ101" i="36"/>
  <c r="CR101" i="36"/>
  <c r="CS101" i="36"/>
  <c r="CT101" i="36"/>
  <c r="CU101" i="36"/>
  <c r="CV101" i="36"/>
  <c r="CW101" i="36"/>
  <c r="CX101" i="36"/>
  <c r="CY101" i="36"/>
  <c r="CZ101" i="36"/>
  <c r="DA101" i="36"/>
  <c r="DB101" i="36"/>
  <c r="DC101" i="36"/>
  <c r="DD101" i="36"/>
  <c r="DE101" i="36"/>
  <c r="DF101" i="36"/>
  <c r="DG101" i="36"/>
  <c r="DH101" i="36"/>
  <c r="DI101" i="36"/>
  <c r="DJ101" i="36"/>
  <c r="DK101" i="36"/>
  <c r="DL101" i="36"/>
  <c r="DM101" i="36"/>
  <c r="DN101" i="36"/>
  <c r="DO101" i="36"/>
  <c r="DP101" i="36"/>
  <c r="DQ101" i="36"/>
  <c r="DR101" i="36"/>
  <c r="DS101" i="36"/>
  <c r="DT101" i="36"/>
  <c r="DU101" i="36"/>
  <c r="DV101" i="36"/>
  <c r="DW101" i="36"/>
  <c r="DX101" i="36"/>
  <c r="DY101" i="36"/>
  <c r="DZ101" i="36"/>
  <c r="EA101" i="36"/>
  <c r="EB101" i="36"/>
  <c r="EC101" i="36"/>
  <c r="ED101" i="36"/>
  <c r="EE101" i="36"/>
  <c r="EF101" i="36"/>
  <c r="EG101" i="36"/>
  <c r="EH101" i="36"/>
  <c r="EI101" i="36"/>
  <c r="EJ101" i="36"/>
  <c r="EK101" i="36"/>
  <c r="EL101" i="36"/>
  <c r="EM101" i="36"/>
  <c r="EN101" i="36"/>
  <c r="EO101" i="36"/>
  <c r="EP101" i="36"/>
  <c r="EQ101" i="36"/>
  <c r="ER101" i="36"/>
  <c r="D140" i="36"/>
  <c r="I140" i="36"/>
  <c r="J140" i="36"/>
  <c r="K140" i="36"/>
  <c r="M140" i="36"/>
  <c r="P140" i="36"/>
  <c r="Q140" i="36"/>
  <c r="S140" i="36"/>
  <c r="T140" i="36"/>
  <c r="BB140" i="36"/>
  <c r="BG140" i="36"/>
  <c r="BH140" i="36"/>
  <c r="BI140" i="36"/>
  <c r="BJ140" i="36"/>
  <c r="BK140" i="36"/>
  <c r="BL140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CA140" i="36"/>
  <c r="CB140" i="36"/>
  <c r="CC140" i="36"/>
  <c r="CD140" i="36"/>
  <c r="CE140" i="36"/>
  <c r="CF140" i="36"/>
  <c r="CG140" i="36"/>
  <c r="CH140" i="36"/>
  <c r="CI140" i="36"/>
  <c r="CJ140" i="36"/>
  <c r="CK140" i="36"/>
  <c r="CL140" i="36"/>
  <c r="CM140" i="36"/>
  <c r="CN140" i="36"/>
  <c r="CO140" i="36"/>
  <c r="CP140" i="36"/>
  <c r="CQ140" i="36"/>
  <c r="CR140" i="36"/>
  <c r="CS140" i="36"/>
  <c r="CT140" i="36"/>
  <c r="CU140" i="36"/>
  <c r="CV140" i="36"/>
  <c r="CW140" i="36"/>
  <c r="CX140" i="36"/>
  <c r="CY140" i="36"/>
  <c r="CZ140" i="36"/>
  <c r="DA140" i="36"/>
  <c r="DB140" i="36"/>
  <c r="DC140" i="36"/>
  <c r="DD140" i="36"/>
  <c r="DE140" i="36"/>
  <c r="DF140" i="36"/>
  <c r="DG140" i="36"/>
  <c r="DH140" i="36"/>
  <c r="DI140" i="36"/>
  <c r="DJ140" i="36"/>
  <c r="DK140" i="36"/>
  <c r="DL140" i="36"/>
  <c r="DM140" i="36"/>
  <c r="DN140" i="36"/>
  <c r="DO140" i="36"/>
  <c r="DP140" i="36"/>
  <c r="DQ140" i="36"/>
  <c r="DR140" i="36"/>
  <c r="DS140" i="36"/>
  <c r="DT140" i="36"/>
  <c r="DU140" i="36"/>
  <c r="DV140" i="36"/>
  <c r="DW140" i="36"/>
  <c r="DX140" i="36"/>
  <c r="DY140" i="36"/>
  <c r="DZ140" i="36"/>
  <c r="EA140" i="36"/>
  <c r="EB140" i="36"/>
  <c r="EC140" i="36"/>
  <c r="ED140" i="36"/>
  <c r="EE140" i="36"/>
  <c r="EF140" i="36"/>
  <c r="EG140" i="36"/>
  <c r="EH140" i="36"/>
  <c r="EI140" i="36"/>
  <c r="EJ140" i="36"/>
  <c r="EK140" i="36"/>
  <c r="EL140" i="36"/>
  <c r="EM140" i="36"/>
  <c r="EO140" i="36"/>
  <c r="EP140" i="36"/>
  <c r="EQ140" i="36"/>
  <c r="ER140" i="36"/>
  <c r="D189" i="36"/>
  <c r="I189" i="36"/>
  <c r="J189" i="36"/>
  <c r="K189" i="36"/>
  <c r="M189" i="36"/>
  <c r="P189" i="36"/>
  <c r="Q189" i="36"/>
  <c r="S189" i="36"/>
  <c r="T189" i="36"/>
  <c r="BA189" i="36"/>
  <c r="BB189" i="36"/>
  <c r="BG189" i="36"/>
  <c r="BH189" i="36"/>
  <c r="BI189" i="36"/>
  <c r="BJ189" i="36"/>
  <c r="BK189" i="36"/>
  <c r="BL189" i="36"/>
  <c r="BM189" i="36"/>
  <c r="BN189" i="36"/>
  <c r="BO189" i="36"/>
  <c r="BP189" i="36"/>
  <c r="BQ189" i="36"/>
  <c r="BR189" i="36"/>
  <c r="BS189" i="36"/>
  <c r="BT189" i="36"/>
  <c r="BU189" i="36"/>
  <c r="BV189" i="36"/>
  <c r="BW189" i="36"/>
  <c r="BX189" i="36"/>
  <c r="BY189" i="36"/>
  <c r="BZ189" i="36"/>
  <c r="CA189" i="36"/>
  <c r="CB189" i="36"/>
  <c r="CC189" i="36"/>
  <c r="CD189" i="36"/>
  <c r="CE189" i="36"/>
  <c r="CF189" i="36"/>
  <c r="CG189" i="36"/>
  <c r="CH189" i="36"/>
  <c r="CI189" i="36"/>
  <c r="CJ189" i="36"/>
  <c r="CK189" i="36"/>
  <c r="CL189" i="36"/>
  <c r="CM189" i="36"/>
  <c r="CN189" i="36"/>
  <c r="CO189" i="36"/>
  <c r="CP189" i="36"/>
  <c r="CQ189" i="36"/>
  <c r="CR189" i="36"/>
  <c r="CS189" i="36"/>
  <c r="CT189" i="36"/>
  <c r="CU189" i="36"/>
  <c r="CV189" i="36"/>
  <c r="CW189" i="36"/>
  <c r="CX189" i="36"/>
  <c r="CY189" i="36"/>
  <c r="CZ189" i="36"/>
  <c r="DA189" i="36"/>
  <c r="DB189" i="36"/>
  <c r="DC189" i="36"/>
  <c r="DD189" i="36"/>
  <c r="DE189" i="36"/>
  <c r="DF189" i="36"/>
  <c r="DG189" i="36"/>
  <c r="DH189" i="36"/>
  <c r="DI189" i="36"/>
  <c r="DJ189" i="36"/>
  <c r="DK189" i="36"/>
  <c r="DL189" i="36"/>
  <c r="DM189" i="36"/>
  <c r="DN189" i="36"/>
  <c r="DO189" i="36"/>
  <c r="DP189" i="36"/>
  <c r="DQ189" i="36"/>
  <c r="DR189" i="36"/>
  <c r="DS189" i="36"/>
  <c r="DT189" i="36"/>
  <c r="DU189" i="36"/>
  <c r="DV189" i="36"/>
  <c r="DW189" i="36"/>
  <c r="DX189" i="36"/>
  <c r="DY189" i="36"/>
  <c r="DZ189" i="36"/>
  <c r="EA189" i="36"/>
  <c r="EB189" i="36"/>
  <c r="EC189" i="36"/>
  <c r="ED189" i="36"/>
  <c r="EE189" i="36"/>
  <c r="EF189" i="36"/>
  <c r="EG189" i="36"/>
  <c r="EH189" i="36"/>
  <c r="EI189" i="36"/>
  <c r="EJ189" i="36"/>
  <c r="EK189" i="36"/>
  <c r="EL189" i="36"/>
  <c r="EM189" i="36"/>
  <c r="EO189" i="36"/>
  <c r="EP189" i="36"/>
  <c r="EQ189" i="36"/>
  <c r="ER189" i="36"/>
  <c r="D197" i="36"/>
  <c r="I197" i="36"/>
  <c r="J197" i="36"/>
  <c r="K197" i="36"/>
  <c r="M197" i="36"/>
  <c r="P197" i="36"/>
  <c r="Q197" i="36"/>
  <c r="S197" i="36"/>
  <c r="T197" i="36"/>
  <c r="BB197" i="36"/>
  <c r="BG197" i="36"/>
  <c r="BH197" i="36"/>
  <c r="BI197" i="36"/>
  <c r="BJ197" i="36"/>
  <c r="BK197" i="36"/>
  <c r="BL197" i="36"/>
  <c r="BM197" i="36"/>
  <c r="BN197" i="36"/>
  <c r="BO197" i="36"/>
  <c r="BP197" i="36"/>
  <c r="BQ197" i="36"/>
  <c r="BR197" i="36"/>
  <c r="BS197" i="36"/>
  <c r="BT197" i="36"/>
  <c r="BU197" i="36"/>
  <c r="BV197" i="36"/>
  <c r="BW197" i="36"/>
  <c r="BX197" i="36"/>
  <c r="BY197" i="36"/>
  <c r="BZ197" i="36"/>
  <c r="CA197" i="36"/>
  <c r="CB197" i="36"/>
  <c r="CC197" i="36"/>
  <c r="CD197" i="36"/>
  <c r="CE197" i="36"/>
  <c r="CF197" i="36"/>
  <c r="CG197" i="36"/>
  <c r="CH197" i="36"/>
  <c r="CI197" i="36"/>
  <c r="CJ197" i="36"/>
  <c r="CK197" i="36"/>
  <c r="CL197" i="36"/>
  <c r="CM197" i="36"/>
  <c r="CN197" i="36"/>
  <c r="CO197" i="36"/>
  <c r="CP197" i="36"/>
  <c r="CQ197" i="36"/>
  <c r="CR197" i="36"/>
  <c r="CS197" i="36"/>
  <c r="CT197" i="36"/>
  <c r="CU197" i="36"/>
  <c r="CV197" i="36"/>
  <c r="CW197" i="36"/>
  <c r="CX197" i="36"/>
  <c r="CY197" i="36"/>
  <c r="CZ197" i="36"/>
  <c r="DA197" i="36"/>
  <c r="DB197" i="36"/>
  <c r="DC197" i="36"/>
  <c r="DD197" i="36"/>
  <c r="DE197" i="36"/>
  <c r="DF197" i="36"/>
  <c r="DG197" i="36"/>
  <c r="DH197" i="36"/>
  <c r="DI197" i="36"/>
  <c r="DJ197" i="36"/>
  <c r="DK197" i="36"/>
  <c r="DL197" i="36"/>
  <c r="DM197" i="36"/>
  <c r="DN197" i="36"/>
  <c r="DO197" i="36"/>
  <c r="DP197" i="36"/>
  <c r="DQ197" i="36"/>
  <c r="DR197" i="36"/>
  <c r="DS197" i="36"/>
  <c r="DT197" i="36"/>
  <c r="DU197" i="36"/>
  <c r="DV197" i="36"/>
  <c r="DW197" i="36"/>
  <c r="DX197" i="36"/>
  <c r="DY197" i="36"/>
  <c r="DZ197" i="36"/>
  <c r="EA197" i="36"/>
  <c r="EB197" i="36"/>
  <c r="EC197" i="36"/>
  <c r="ED197" i="36"/>
  <c r="EE197" i="36"/>
  <c r="EF197" i="36"/>
  <c r="EG197" i="36"/>
  <c r="EH197" i="36"/>
  <c r="EI197" i="36"/>
  <c r="EJ197" i="36"/>
  <c r="EK197" i="36"/>
  <c r="EL197" i="36"/>
  <c r="EM197" i="36"/>
  <c r="EO197" i="36"/>
  <c r="EP197" i="36"/>
  <c r="EQ197" i="36"/>
  <c r="ER197" i="36"/>
  <c r="D200" i="36"/>
  <c r="I200" i="36"/>
  <c r="J200" i="36"/>
  <c r="K200" i="36"/>
  <c r="M200" i="36"/>
  <c r="P200" i="36"/>
  <c r="Q200" i="36"/>
  <c r="S200" i="36"/>
  <c r="T200" i="36"/>
  <c r="BB200" i="36"/>
  <c r="BG200" i="36"/>
  <c r="BH200" i="36"/>
  <c r="BI200" i="36"/>
  <c r="BJ200" i="36"/>
  <c r="BK200" i="36"/>
  <c r="BL200" i="36"/>
  <c r="BM200" i="36"/>
  <c r="BN200" i="36"/>
  <c r="BO200" i="36"/>
  <c r="BP200" i="36"/>
  <c r="BQ200" i="36"/>
  <c r="BR200" i="36"/>
  <c r="BS200" i="36"/>
  <c r="BT200" i="36"/>
  <c r="BU200" i="36"/>
  <c r="BV200" i="36"/>
  <c r="BW200" i="36"/>
  <c r="BX200" i="36"/>
  <c r="BY200" i="36"/>
  <c r="BZ200" i="36"/>
  <c r="CA200" i="36"/>
  <c r="CB200" i="36"/>
  <c r="CC200" i="36"/>
  <c r="CD200" i="36"/>
  <c r="CE200" i="36"/>
  <c r="CF200" i="36"/>
  <c r="CG200" i="36"/>
  <c r="CH200" i="36"/>
  <c r="CI200" i="36"/>
  <c r="CJ200" i="36"/>
  <c r="CK200" i="36"/>
  <c r="CL200" i="36"/>
  <c r="CM200" i="36"/>
  <c r="CN200" i="36"/>
  <c r="CO200" i="36"/>
  <c r="CP200" i="36"/>
  <c r="CQ200" i="36"/>
  <c r="CR200" i="36"/>
  <c r="CS200" i="36"/>
  <c r="CT200" i="36"/>
  <c r="CU200" i="36"/>
  <c r="CV200" i="36"/>
  <c r="CW200" i="36"/>
  <c r="CX200" i="36"/>
  <c r="CY200" i="36"/>
  <c r="CZ200" i="36"/>
  <c r="DA200" i="36"/>
  <c r="DB200" i="36"/>
  <c r="DC200" i="36"/>
  <c r="DD200" i="36"/>
  <c r="DE200" i="36"/>
  <c r="DF200" i="36"/>
  <c r="DG200" i="36"/>
  <c r="DH200" i="36"/>
  <c r="DI200" i="36"/>
  <c r="DJ200" i="36"/>
  <c r="DK200" i="36"/>
  <c r="DL200" i="36"/>
  <c r="DM200" i="36"/>
  <c r="DN200" i="36"/>
  <c r="DO200" i="36"/>
  <c r="DP200" i="36"/>
  <c r="DQ200" i="36"/>
  <c r="DR200" i="36"/>
  <c r="DS200" i="36"/>
  <c r="DT200" i="36"/>
  <c r="DU200" i="36"/>
  <c r="DV200" i="36"/>
  <c r="DW200" i="36"/>
  <c r="DX200" i="36"/>
  <c r="DY200" i="36"/>
  <c r="DZ200" i="36"/>
  <c r="EA200" i="36"/>
  <c r="EB200" i="36"/>
  <c r="EC200" i="36"/>
  <c r="ED200" i="36"/>
  <c r="EE200" i="36"/>
  <c r="EF200" i="36"/>
  <c r="EG200" i="36"/>
  <c r="EH200" i="36"/>
  <c r="EI200" i="36"/>
  <c r="EJ200" i="36"/>
  <c r="EK200" i="36"/>
  <c r="EL200" i="36"/>
  <c r="EM200" i="36"/>
  <c r="EN200" i="36"/>
  <c r="EO200" i="36"/>
  <c r="EP200" i="36"/>
  <c r="EQ200" i="36"/>
  <c r="ER200" i="36"/>
  <c r="D207" i="36"/>
  <c r="DN207" i="36"/>
  <c r="DO207" i="36"/>
  <c r="DP207" i="36"/>
  <c r="DQ207" i="36"/>
  <c r="DR207" i="36"/>
  <c r="DS207" i="36"/>
  <c r="DT207" i="36"/>
  <c r="DU207" i="36"/>
  <c r="DV207" i="36"/>
  <c r="DW207" i="36"/>
  <c r="DX207" i="36"/>
  <c r="DY207" i="36"/>
  <c r="DZ207" i="36"/>
  <c r="EA207" i="36"/>
  <c r="EB207" i="36"/>
  <c r="EC207" i="36"/>
  <c r="ED207" i="36"/>
  <c r="EE207" i="36"/>
  <c r="EF207" i="36"/>
  <c r="EG207" i="36"/>
  <c r="EH207" i="36"/>
  <c r="EI207" i="36"/>
  <c r="EJ207" i="36"/>
  <c r="EK207" i="36"/>
  <c r="EL207" i="36"/>
  <c r="EM207" i="36"/>
  <c r="EO207" i="36"/>
  <c r="EP207" i="36"/>
  <c r="EQ207" i="36"/>
  <c r="ER207" i="36"/>
  <c r="BB11" i="36"/>
  <c r="BG11" i="36"/>
  <c r="BH11" i="36"/>
  <c r="BI11" i="36"/>
  <c r="BJ11" i="36"/>
  <c r="BK11" i="36"/>
  <c r="BL1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CA11" i="36"/>
  <c r="CB11" i="36"/>
  <c r="CC11" i="36"/>
  <c r="CD11" i="36"/>
  <c r="CE11" i="36"/>
  <c r="CF11" i="36"/>
  <c r="CG11" i="36"/>
  <c r="CH11" i="36"/>
  <c r="CI11" i="36"/>
  <c r="CJ11" i="36"/>
  <c r="CK11" i="36"/>
  <c r="CL11" i="36"/>
  <c r="CM11" i="36"/>
  <c r="CN11" i="36"/>
  <c r="CO11" i="36"/>
  <c r="CP11" i="36"/>
  <c r="CQ11" i="36"/>
  <c r="CR11" i="36"/>
  <c r="CS11" i="36"/>
  <c r="CT11" i="36"/>
  <c r="CU11" i="36"/>
  <c r="CV11" i="36"/>
  <c r="CW11" i="36"/>
  <c r="CX11" i="36"/>
  <c r="CY11" i="36"/>
  <c r="CZ11" i="36"/>
  <c r="DA11" i="36"/>
  <c r="DB11" i="36"/>
  <c r="DC11" i="36"/>
  <c r="DD11" i="36"/>
  <c r="DE11" i="36"/>
  <c r="DF11" i="36"/>
  <c r="DG11" i="36"/>
  <c r="DH11" i="36"/>
  <c r="DI11" i="36"/>
  <c r="DJ11" i="36"/>
  <c r="DK11" i="36"/>
  <c r="DL11" i="36"/>
  <c r="DM11" i="36"/>
  <c r="DN11" i="36"/>
  <c r="DO11" i="36"/>
  <c r="DP11" i="36"/>
  <c r="DQ11" i="36"/>
  <c r="DR11" i="36"/>
  <c r="DS11" i="36"/>
  <c r="DT11" i="36"/>
  <c r="DU11" i="36"/>
  <c r="DV11" i="36"/>
  <c r="DW11" i="36"/>
  <c r="DX11" i="36"/>
  <c r="DY11" i="36"/>
  <c r="DZ11" i="36"/>
  <c r="EA11" i="36"/>
  <c r="EB11" i="36"/>
  <c r="EC11" i="36"/>
  <c r="ED11" i="36"/>
  <c r="EE11" i="36"/>
  <c r="EF11" i="36"/>
  <c r="EG11" i="36"/>
  <c r="EH11" i="36"/>
  <c r="EI11" i="36"/>
  <c r="EJ11" i="36"/>
  <c r="EK11" i="36"/>
  <c r="EL11" i="36"/>
  <c r="EM11" i="36"/>
  <c r="EO11" i="36"/>
  <c r="EP11" i="36"/>
  <c r="EQ11" i="36"/>
  <c r="ER11" i="36"/>
  <c r="I11" i="36"/>
  <c r="J11" i="36"/>
  <c r="K11" i="36"/>
  <c r="M11" i="36"/>
  <c r="P11" i="36"/>
  <c r="Q11" i="36"/>
  <c r="S11" i="36"/>
  <c r="T11" i="36"/>
  <c r="D11" i="36"/>
  <c r="BA10" i="36"/>
  <c r="BA12" i="36"/>
  <c r="BA24" i="36"/>
  <c r="BA31" i="36"/>
  <c r="BA38" i="36"/>
  <c r="BA75" i="36"/>
  <c r="BA97" i="36"/>
  <c r="BA3" i="36"/>
  <c r="BA22" i="36"/>
  <c r="BA44" i="36"/>
  <c r="BA54" i="36"/>
  <c r="BA81" i="36"/>
  <c r="BA104" i="36"/>
  <c r="BA105" i="36"/>
  <c r="BA137" i="36"/>
  <c r="BA158" i="36"/>
  <c r="BA206" i="36"/>
  <c r="BA16" i="36"/>
  <c r="BA48" i="36"/>
  <c r="BA50" i="36"/>
  <c r="BA60" i="36"/>
  <c r="BA59" i="36"/>
  <c r="BA84" i="36"/>
  <c r="BA125" i="36"/>
  <c r="BA171" i="36"/>
  <c r="BA36" i="36"/>
  <c r="BA13" i="36"/>
  <c r="BA21" i="36"/>
  <c r="BA47" i="36"/>
  <c r="BA78" i="36"/>
  <c r="BA93" i="36"/>
  <c r="BA126" i="36"/>
  <c r="BA116" i="36"/>
  <c r="BA147" i="36"/>
  <c r="BA166" i="36"/>
  <c r="BA169" i="36"/>
  <c r="BA172" i="36"/>
  <c r="BA176" i="36"/>
  <c r="BA177" i="36"/>
  <c r="BA186" i="36"/>
  <c r="BA191" i="36"/>
  <c r="BA5" i="36"/>
  <c r="BA39" i="36"/>
  <c r="BA46" i="36"/>
  <c r="BA52" i="36"/>
  <c r="BA70" i="36"/>
  <c r="BA106" i="36"/>
  <c r="BA135" i="36"/>
  <c r="BA146" i="36"/>
  <c r="BA154" i="36"/>
  <c r="BA152" i="36"/>
  <c r="BA188" i="36"/>
  <c r="BA192" i="36"/>
  <c r="BA14" i="36"/>
  <c r="BA27" i="36"/>
  <c r="BA32" i="36"/>
  <c r="BA40" i="36"/>
  <c r="BA64" i="36"/>
  <c r="BA100" i="36"/>
  <c r="BA110" i="36"/>
  <c r="BA118" i="36"/>
  <c r="BA129" i="36"/>
  <c r="BA178" i="36"/>
  <c r="BA181" i="36"/>
  <c r="BA183" i="36"/>
  <c r="BA184" i="36"/>
  <c r="BA196" i="36"/>
  <c r="BA201" i="36"/>
  <c r="BA6" i="36"/>
  <c r="BA30" i="36"/>
  <c r="BA34" i="36"/>
  <c r="BA56" i="36"/>
  <c r="BA86" i="36"/>
  <c r="BA87" i="36"/>
  <c r="BA113" i="36"/>
  <c r="BA120" i="36"/>
  <c r="BA115" i="36"/>
  <c r="BA130" i="36"/>
  <c r="BA175" i="36"/>
  <c r="BA199" i="36"/>
  <c r="BA204" i="36"/>
  <c r="BA208" i="36"/>
  <c r="BA18" i="36"/>
  <c r="BA33" i="36"/>
  <c r="BA41" i="36"/>
  <c r="BA61" i="36"/>
  <c r="BA73" i="36"/>
  <c r="BA91" i="36"/>
  <c r="BA109" i="36"/>
  <c r="BA123" i="36"/>
  <c r="BA133" i="36"/>
  <c r="BA29" i="36"/>
  <c r="BA200" i="36"/>
  <c r="BA99" i="36"/>
  <c r="BA101" i="36"/>
  <c r="BA140" i="36"/>
  <c r="BA197" i="36"/>
  <c r="BA19" i="36"/>
  <c r="BA9" i="36"/>
  <c r="BA28" i="36"/>
  <c r="BA43" i="36"/>
  <c r="BA51" i="36"/>
  <c r="BA94" i="36"/>
  <c r="BA68" i="36"/>
  <c r="BA66" i="36"/>
  <c r="BA167" i="36"/>
  <c r="BA4" i="36"/>
  <c r="AI59" i="36"/>
  <c r="AH59" i="36"/>
  <c r="AG14" i="36"/>
  <c r="AH9" i="36"/>
  <c r="F182" i="36" l="1"/>
  <c r="E182" i="36" s="1" a="1"/>
  <c r="E182" i="36" s="1"/>
  <c r="F165" i="36"/>
  <c r="E165" i="36" s="1" a="1"/>
  <c r="E165" i="36" s="1"/>
  <c r="F145" i="36"/>
  <c r="E145" i="36" s="1" a="1"/>
  <c r="E145" i="36" s="1"/>
  <c r="F138" i="36"/>
  <c r="E138" i="36" s="1" a="1"/>
  <c r="E138" i="36" s="1"/>
  <c r="AM119" i="36"/>
  <c r="AM127" i="36"/>
  <c r="M6" i="4"/>
  <c r="N6" i="4" s="1" a="1"/>
  <c r="N6" i="4" s="1"/>
  <c r="C11" i="4"/>
  <c r="J11" i="4"/>
  <c r="C9" i="4"/>
  <c r="J10" i="4"/>
  <c r="M14" i="4"/>
  <c r="N14" i="4" s="1" a="1"/>
  <c r="N14" i="4" s="1"/>
  <c r="C10" i="4"/>
  <c r="M15" i="4"/>
  <c r="N15" i="4" s="1" a="1"/>
  <c r="N15" i="4" s="1"/>
  <c r="J9" i="4"/>
  <c r="C7" i="4"/>
  <c r="M13" i="4"/>
  <c r="N13" i="4" s="1" a="1"/>
  <c r="N13" i="4" s="1"/>
  <c r="J8" i="4"/>
  <c r="C6" i="4"/>
  <c r="J7" i="4"/>
  <c r="J6" i="4"/>
  <c r="AD37" i="36"/>
  <c r="AZ37" i="36"/>
  <c r="E195" i="36" a="1"/>
  <c r="E195" i="36" s="1"/>
  <c r="E193" i="36" a="1"/>
  <c r="E193" i="36" s="1"/>
  <c r="E160" i="36" a="1"/>
  <c r="E160" i="36" s="1"/>
  <c r="AF67" i="36"/>
  <c r="AF98" i="36"/>
  <c r="AD42" i="36"/>
  <c r="AJ67" i="36"/>
  <c r="AK67" i="36"/>
  <c r="BE20" i="36"/>
  <c r="AW20" i="36"/>
  <c r="AX37" i="36"/>
  <c r="Z67" i="36"/>
  <c r="L143" i="36"/>
  <c r="L156" i="36"/>
  <c r="L170" i="36"/>
  <c r="L163" i="36"/>
  <c r="L53" i="36"/>
  <c r="L8" i="36"/>
  <c r="L202" i="36"/>
  <c r="L174" i="36"/>
  <c r="L23" i="36"/>
  <c r="L161" i="36"/>
  <c r="BA79" i="36"/>
  <c r="L90" i="36"/>
  <c r="N90" i="36"/>
  <c r="X62" i="36"/>
  <c r="V90" i="36"/>
  <c r="AB62" i="36"/>
  <c r="AH124" i="36"/>
  <c r="AB139" i="36"/>
  <c r="X80" i="36"/>
  <c r="AG102" i="36"/>
  <c r="U80" i="36"/>
  <c r="AC72" i="36"/>
  <c r="AB107" i="36"/>
  <c r="BA124" i="36"/>
  <c r="Y72" i="36"/>
  <c r="V62" i="36"/>
  <c r="AG122" i="36"/>
  <c r="AG62" i="36"/>
  <c r="AC107" i="36"/>
  <c r="AG107" i="36"/>
  <c r="U124" i="36"/>
  <c r="AC122" i="36"/>
  <c r="AB72" i="36"/>
  <c r="AX42" i="36"/>
  <c r="AZ117" i="36"/>
  <c r="AD35" i="36"/>
  <c r="L72" i="36"/>
  <c r="L102" i="36"/>
  <c r="AH62" i="36"/>
  <c r="L62" i="36"/>
  <c r="X122" i="36"/>
  <c r="N124" i="36"/>
  <c r="N62" i="36"/>
  <c r="BA72" i="36"/>
  <c r="Y122" i="36"/>
  <c r="AC102" i="36"/>
  <c r="V72" i="36"/>
  <c r="AH107" i="36"/>
  <c r="AB102" i="36"/>
  <c r="N80" i="36"/>
  <c r="X72" i="36"/>
  <c r="N107" i="36"/>
  <c r="X102" i="36"/>
  <c r="AH80" i="36"/>
  <c r="AG80" i="36"/>
  <c r="Y102" i="36"/>
  <c r="Y62" i="36"/>
  <c r="U107" i="36"/>
  <c r="BA107" i="36"/>
  <c r="BA102" i="36"/>
  <c r="V102" i="36"/>
  <c r="AC80" i="36"/>
  <c r="BA62" i="36"/>
  <c r="L107" i="36"/>
  <c r="L80" i="36"/>
  <c r="AC124" i="36"/>
  <c r="U102" i="36"/>
  <c r="AB80" i="36"/>
  <c r="AC62" i="36"/>
  <c r="AG72" i="36"/>
  <c r="Y80" i="36"/>
  <c r="BA108" i="36"/>
  <c r="BA150" i="36"/>
  <c r="BA65" i="36"/>
  <c r="BA179" i="36"/>
  <c r="BA121" i="36"/>
  <c r="BA82" i="36"/>
  <c r="BA74" i="36"/>
  <c r="BA157" i="36"/>
  <c r="BA144" i="36"/>
  <c r="BA141" i="36"/>
  <c r="BA89" i="36"/>
  <c r="AZ42" i="36"/>
  <c r="Z25" i="36"/>
  <c r="AF119" i="36"/>
  <c r="AK119" i="36"/>
  <c r="AJ119" i="36"/>
  <c r="AE63" i="36"/>
  <c r="AE67" i="36"/>
  <c r="Z119" i="36"/>
  <c r="AL119" i="36"/>
  <c r="AE119" i="36"/>
  <c r="AJ57" i="36"/>
  <c r="AJ63" i="36"/>
  <c r="AF57" i="36"/>
  <c r="AF63" i="36"/>
  <c r="AM57" i="36"/>
  <c r="AM63" i="36"/>
  <c r="AK57" i="36"/>
  <c r="AK63" i="36"/>
  <c r="Z57" i="36"/>
  <c r="Z63" i="36"/>
  <c r="AL57" i="36"/>
  <c r="AL63" i="36"/>
  <c r="AL26" i="36"/>
  <c r="AF26" i="36"/>
  <c r="Z26" i="36"/>
  <c r="F88" i="36"/>
  <c r="AM45" i="36"/>
  <c r="AE58" i="36"/>
  <c r="AE57" i="36"/>
  <c r="Z35" i="36"/>
  <c r="AM58" i="36"/>
  <c r="AE26" i="36"/>
  <c r="AF49" i="36"/>
  <c r="AF35" i="36"/>
  <c r="AA20" i="36"/>
  <c r="Z37" i="36"/>
  <c r="AT98" i="36"/>
  <c r="AK58" i="36"/>
  <c r="AW103" i="36"/>
  <c r="AE49" i="36"/>
  <c r="AE45" i="36"/>
  <c r="AD45" i="36"/>
  <c r="AA180" i="36"/>
  <c r="Z114" i="36"/>
  <c r="AA127" i="36"/>
  <c r="Z117" i="36"/>
  <c r="AQ180" i="36"/>
  <c r="AF114" i="36"/>
  <c r="AQ127" i="36"/>
  <c r="AF117" i="36"/>
  <c r="Z49" i="36"/>
  <c r="AU180" i="36"/>
  <c r="AL114" i="36"/>
  <c r="AV127" i="36"/>
  <c r="AM117" i="36"/>
  <c r="AW127" i="36"/>
  <c r="AT180" i="36"/>
  <c r="AK114" i="36"/>
  <c r="AU127" i="36"/>
  <c r="AL117" i="36"/>
  <c r="AV180" i="36"/>
  <c r="AM114" i="36"/>
  <c r="AT127" i="36"/>
  <c r="AK117" i="36"/>
  <c r="AS180" i="36"/>
  <c r="AJ114" i="36"/>
  <c r="AS127" i="36"/>
  <c r="AJ117" i="36"/>
  <c r="AA98" i="36"/>
  <c r="Z58" i="36"/>
  <c r="Z45" i="36"/>
  <c r="AQ98" i="36"/>
  <c r="AF58" i="36"/>
  <c r="AF45" i="36"/>
  <c r="AD25" i="36"/>
  <c r="AU98" i="36"/>
  <c r="AL58" i="36"/>
  <c r="AW180" i="36"/>
  <c r="AE114" i="36"/>
  <c r="AQ20" i="36"/>
  <c r="AF37" i="36"/>
  <c r="AS98" i="36"/>
  <c r="AJ58" i="36"/>
  <c r="AM26" i="36"/>
  <c r="AL49" i="36"/>
  <c r="AK49" i="36"/>
  <c r="AJ49" i="36"/>
  <c r="AM49" i="36"/>
  <c r="AL45" i="36"/>
  <c r="AK45" i="36"/>
  <c r="AJ45" i="36"/>
  <c r="AL37" i="36"/>
  <c r="AK37" i="36"/>
  <c r="AJ37" i="36"/>
  <c r="AM37" i="36"/>
  <c r="AV20" i="36"/>
  <c r="AM35" i="36"/>
  <c r="AU20" i="36"/>
  <c r="AL35" i="36"/>
  <c r="AT20" i="36"/>
  <c r="AK35" i="36"/>
  <c r="AS20" i="36"/>
  <c r="AJ35" i="36"/>
  <c r="AK26" i="36"/>
  <c r="AJ26" i="36"/>
  <c r="AM25" i="36"/>
  <c r="AL25" i="36"/>
  <c r="AK25" i="36"/>
  <c r="AJ25" i="36"/>
  <c r="AF25" i="36"/>
  <c r="AM42" i="36"/>
  <c r="AL42" i="36"/>
  <c r="AK42" i="36"/>
  <c r="AJ42" i="36"/>
  <c r="Z42" i="36"/>
  <c r="AF42" i="36"/>
  <c r="L124" i="36"/>
  <c r="BA55" i="36"/>
  <c r="BA164" i="36"/>
  <c r="BA173" i="36"/>
  <c r="BA134" i="36"/>
  <c r="O30" i="36"/>
  <c r="BA159" i="36"/>
  <c r="BA149" i="36"/>
  <c r="BA187" i="36"/>
  <c r="BA17" i="36"/>
  <c r="BA153" i="36"/>
  <c r="BA85" i="36"/>
  <c r="BA148" i="36"/>
  <c r="L139" i="36"/>
  <c r="O8" i="36"/>
  <c r="O143" i="36"/>
  <c r="O72" i="36"/>
  <c r="O161" i="36"/>
  <c r="BA139" i="36"/>
  <c r="V139" i="36"/>
  <c r="O80" i="36"/>
  <c r="O62" i="36"/>
  <c r="V124" i="36"/>
  <c r="U139" i="36"/>
  <c r="O163" i="36"/>
  <c r="O90" i="36"/>
  <c r="O139" i="36"/>
  <c r="O23" i="36"/>
  <c r="X124" i="36"/>
  <c r="N139" i="36"/>
  <c r="O107" i="36"/>
  <c r="AH122" i="36"/>
  <c r="Y124" i="36"/>
  <c r="O170" i="36"/>
  <c r="O202" i="36"/>
  <c r="L122" i="36"/>
  <c r="AH139" i="36"/>
  <c r="O156" i="36"/>
  <c r="O53" i="36"/>
  <c r="N122" i="36"/>
  <c r="O122" i="36"/>
  <c r="AG124" i="36"/>
  <c r="AC139" i="36"/>
  <c r="O102" i="36"/>
  <c r="O124" i="36"/>
  <c r="BA185" i="36"/>
  <c r="BA132" i="36"/>
  <c r="AN72" i="36"/>
  <c r="AY90" i="36"/>
  <c r="AO90" i="36"/>
  <c r="AB122" i="36"/>
  <c r="AP139" i="36"/>
  <c r="AN80" i="36"/>
  <c r="AR161" i="36"/>
  <c r="AI161" i="36"/>
  <c r="W202" i="36"/>
  <c r="AY163" i="36"/>
  <c r="AO163" i="36"/>
  <c r="AY23" i="36"/>
  <c r="AO23" i="36"/>
  <c r="U62" i="36"/>
  <c r="W72" i="36"/>
  <c r="AI107" i="36"/>
  <c r="AZ90" i="36"/>
  <c r="AP90" i="36"/>
  <c r="W124" i="36"/>
  <c r="AR170" i="36"/>
  <c r="AI170" i="36"/>
  <c r="AO139" i="36"/>
  <c r="AI80" i="36"/>
  <c r="W156" i="36"/>
  <c r="AX163" i="36"/>
  <c r="AN163" i="36"/>
  <c r="W107" i="36"/>
  <c r="AR143" i="36"/>
  <c r="AI143" i="36"/>
  <c r="AP122" i="36"/>
  <c r="W170" i="36"/>
  <c r="AO102" i="36"/>
  <c r="AP72" i="36"/>
  <c r="W139" i="36"/>
  <c r="AR174" i="36"/>
  <c r="AI174" i="36"/>
  <c r="AO62" i="36"/>
  <c r="AB53" i="36"/>
  <c r="U72" i="36"/>
  <c r="AR90" i="36"/>
  <c r="AI90" i="36"/>
  <c r="AO80" i="36"/>
  <c r="AX161" i="36"/>
  <c r="AN161" i="36"/>
  <c r="AZ163" i="36"/>
  <c r="AP163" i="36"/>
  <c r="AR23" i="36"/>
  <c r="AI23" i="36"/>
  <c r="AP62" i="36"/>
  <c r="AN124" i="36"/>
  <c r="AZ23" i="36"/>
  <c r="AP23" i="36"/>
  <c r="W62" i="36"/>
  <c r="AO107" i="36"/>
  <c r="U90" i="36"/>
  <c r="AX170" i="36"/>
  <c r="AN170" i="36"/>
  <c r="AN139" i="36"/>
  <c r="AZ202" i="36"/>
  <c r="AP202" i="36"/>
  <c r="U202" i="36"/>
  <c r="AR163" i="36"/>
  <c r="AI163" i="36"/>
  <c r="AR53" i="36"/>
  <c r="AI53" i="36"/>
  <c r="AP107" i="36"/>
  <c r="AX90" i="36"/>
  <c r="AN90" i="36"/>
  <c r="AY170" i="36"/>
  <c r="AO170" i="36"/>
  <c r="AI139" i="36"/>
  <c r="W102" i="36"/>
  <c r="AZ156" i="36"/>
  <c r="AP156" i="36"/>
  <c r="AY202" i="36"/>
  <c r="AO202" i="36"/>
  <c r="AX23" i="36"/>
  <c r="AN23" i="36"/>
  <c r="AY53" i="36"/>
  <c r="AO53" i="36"/>
  <c r="W90" i="36"/>
  <c r="AI122" i="36"/>
  <c r="AB124" i="36"/>
  <c r="U170" i="36"/>
  <c r="AZ170" i="36"/>
  <c r="AP170" i="36"/>
  <c r="AY156" i="36"/>
  <c r="AO156" i="36"/>
  <c r="AX202" i="36"/>
  <c r="AN202" i="36"/>
  <c r="AX8" i="36"/>
  <c r="AN8" i="36"/>
  <c r="AR156" i="36"/>
  <c r="AI156" i="36"/>
  <c r="AY8" i="36"/>
  <c r="AO8" i="36"/>
  <c r="AX53" i="36"/>
  <c r="AN53" i="36"/>
  <c r="AX143" i="36"/>
  <c r="AN143" i="36"/>
  <c r="AB90" i="36"/>
  <c r="AN102" i="36"/>
  <c r="W161" i="36"/>
  <c r="AZ174" i="36"/>
  <c r="AP174" i="36"/>
  <c r="AZ8" i="36"/>
  <c r="AP8" i="36"/>
  <c r="W53" i="36"/>
  <c r="AI72" i="36"/>
  <c r="AY143" i="36"/>
  <c r="AO143" i="36"/>
  <c r="AN122" i="36"/>
  <c r="AI124" i="36"/>
  <c r="AI102" i="36"/>
  <c r="W80" i="36"/>
  <c r="AY174" i="36"/>
  <c r="AO174" i="36"/>
  <c r="AI62" i="36"/>
  <c r="AO72" i="36"/>
  <c r="AZ143" i="36"/>
  <c r="AP143" i="36"/>
  <c r="W122" i="36"/>
  <c r="AO124" i="36"/>
  <c r="AX174" i="36"/>
  <c r="AN174" i="36"/>
  <c r="W163" i="36"/>
  <c r="AN62" i="36"/>
  <c r="AP124" i="36"/>
  <c r="AP80" i="36"/>
  <c r="AY161" i="36"/>
  <c r="AO161" i="36"/>
  <c r="W23" i="36"/>
  <c r="AR8" i="36"/>
  <c r="AI8" i="36"/>
  <c r="AZ53" i="36"/>
  <c r="AP53" i="36"/>
  <c r="AN107" i="36"/>
  <c r="AO122" i="36"/>
  <c r="AP102" i="36"/>
  <c r="AX156" i="36"/>
  <c r="AN156" i="36"/>
  <c r="AR202" i="36"/>
  <c r="AI202" i="36"/>
  <c r="W174" i="36"/>
  <c r="AR59" i="36"/>
  <c r="AW207" i="36"/>
  <c r="AX9" i="36"/>
  <c r="AN9" i="36"/>
  <c r="BA11" i="36"/>
  <c r="BA15" i="36"/>
  <c r="BA83" i="36"/>
  <c r="AF72" i="36"/>
  <c r="J25" i="38"/>
  <c r="J5" i="38"/>
  <c r="J9" i="38"/>
  <c r="J33" i="38"/>
  <c r="J29" i="38"/>
  <c r="J21" i="38"/>
  <c r="AH7" i="36"/>
  <c r="EN173" i="36"/>
  <c r="DV173" i="36"/>
  <c r="EN41" i="36"/>
  <c r="DV41" i="36"/>
  <c r="AH130" i="36"/>
  <c r="AH183" i="36"/>
  <c r="AH184" i="36"/>
  <c r="BT110" i="36"/>
  <c r="E88" i="36" l="1" a="1"/>
  <c r="E88" i="36" s="1"/>
  <c r="AW67" i="36"/>
  <c r="AW98" i="36"/>
  <c r="AV45" i="36"/>
  <c r="AV98" i="36"/>
  <c r="BF20" i="36"/>
  <c r="AE37" i="36"/>
  <c r="AA45" i="36"/>
  <c r="AA35" i="36"/>
  <c r="AY102" i="36"/>
  <c r="AR72" i="36"/>
  <c r="AR80" i="36"/>
  <c r="AZ102" i="36"/>
  <c r="AY80" i="36"/>
  <c r="AY122" i="36"/>
  <c r="AZ80" i="36"/>
  <c r="AR102" i="36"/>
  <c r="AX124" i="36"/>
  <c r="AX72" i="36"/>
  <c r="AX139" i="36"/>
  <c r="AE42" i="36"/>
  <c r="AS25" i="36"/>
  <c r="AE25" i="36"/>
  <c r="AE117" i="36"/>
  <c r="AW26" i="36"/>
  <c r="AT45" i="36"/>
  <c r="AQ45" i="36"/>
  <c r="AT25" i="36"/>
  <c r="AU25" i="36"/>
  <c r="AA25" i="36"/>
  <c r="AQ25" i="36"/>
  <c r="AZ72" i="36"/>
  <c r="AX107" i="36"/>
  <c r="AZ124" i="36"/>
  <c r="AR124" i="36"/>
  <c r="AZ107" i="36"/>
  <c r="AZ62" i="36"/>
  <c r="AR107" i="36"/>
  <c r="AX62" i="36"/>
  <c r="AY72" i="36"/>
  <c r="AX80" i="36"/>
  <c r="AR62" i="36"/>
  <c r="AX102" i="36"/>
  <c r="AY107" i="36"/>
  <c r="AY62" i="36"/>
  <c r="AS49" i="36"/>
  <c r="AS103" i="36"/>
  <c r="AA49" i="36"/>
  <c r="AA103" i="36"/>
  <c r="AS114" i="36"/>
  <c r="AU45" i="36"/>
  <c r="AU114" i="36"/>
  <c r="AV49" i="36"/>
  <c r="AV103" i="36"/>
  <c r="AA114" i="36"/>
  <c r="AQ49" i="36"/>
  <c r="AQ103" i="36"/>
  <c r="AV114" i="36"/>
  <c r="AV25" i="36"/>
  <c r="AT49" i="36"/>
  <c r="AT103" i="36"/>
  <c r="AT114" i="36"/>
  <c r="AE35" i="36"/>
  <c r="AS45" i="36"/>
  <c r="AU49" i="36"/>
  <c r="AU103" i="36"/>
  <c r="AQ114" i="36"/>
  <c r="AV119" i="36"/>
  <c r="AQ35" i="36"/>
  <c r="AV63" i="36"/>
  <c r="AV67" i="36"/>
  <c r="AA63" i="36"/>
  <c r="AA67" i="36"/>
  <c r="AU63" i="36"/>
  <c r="AU67" i="36"/>
  <c r="AT63" i="36"/>
  <c r="AT67" i="36"/>
  <c r="AV35" i="36"/>
  <c r="AW119" i="36"/>
  <c r="AS63" i="36"/>
  <c r="AS67" i="36"/>
  <c r="AQ63" i="36"/>
  <c r="AQ67" i="36"/>
  <c r="AA117" i="36"/>
  <c r="AA119" i="36"/>
  <c r="AS117" i="36"/>
  <c r="AS119" i="36"/>
  <c r="AT117" i="36"/>
  <c r="AT119" i="36"/>
  <c r="AQ117" i="36"/>
  <c r="AQ119" i="36"/>
  <c r="AU117" i="36"/>
  <c r="AU119" i="36"/>
  <c r="AW57" i="36"/>
  <c r="AW63" i="36"/>
  <c r="M12" i="4" s="1"/>
  <c r="N12" i="4" s="1" a="1"/>
  <c r="N12" i="4" s="1"/>
  <c r="AV26" i="36"/>
  <c r="AT42" i="36"/>
  <c r="AA37" i="36"/>
  <c r="AQ37" i="36"/>
  <c r="BC20" i="36"/>
  <c r="AS37" i="36"/>
  <c r="AS42" i="36"/>
  <c r="AS58" i="36"/>
  <c r="AS57" i="36"/>
  <c r="AU58" i="36"/>
  <c r="AU57" i="36"/>
  <c r="AQ58" i="36"/>
  <c r="AQ57" i="36"/>
  <c r="AA58" i="36"/>
  <c r="AA57" i="36"/>
  <c r="AV58" i="36"/>
  <c r="AV57" i="36"/>
  <c r="AT58" i="36"/>
  <c r="AT57" i="36"/>
  <c r="AU26" i="36"/>
  <c r="AT37" i="36"/>
  <c r="AU42" i="36"/>
  <c r="AS26" i="36"/>
  <c r="AU35" i="36"/>
  <c r="AT26" i="36"/>
  <c r="BC98" i="36"/>
  <c r="BC127" i="36"/>
  <c r="AV117" i="36"/>
  <c r="BE98" i="36"/>
  <c r="AW58" i="36"/>
  <c r="AW114" i="36"/>
  <c r="BE180" i="36"/>
  <c r="AW49" i="36"/>
  <c r="BE103" i="36"/>
  <c r="AV37" i="36"/>
  <c r="AV42" i="36"/>
  <c r="AU37" i="36"/>
  <c r="AQ42" i="36"/>
  <c r="AQ26" i="36"/>
  <c r="BE127" i="36"/>
  <c r="BC180" i="36"/>
  <c r="AA42" i="36"/>
  <c r="AA26" i="36"/>
  <c r="AS35" i="36"/>
  <c r="AT35" i="36"/>
  <c r="BC103" i="36"/>
  <c r="AR122" i="36"/>
  <c r="AY139" i="36"/>
  <c r="AZ139" i="36"/>
  <c r="AR139" i="36"/>
  <c r="AX122" i="36"/>
  <c r="AZ122" i="36"/>
  <c r="AY124" i="36"/>
  <c r="AL122" i="36"/>
  <c r="AF139" i="36"/>
  <c r="AF122" i="36"/>
  <c r="AV161" i="36"/>
  <c r="AM161" i="36"/>
  <c r="AL139" i="36"/>
  <c r="AL102" i="36"/>
  <c r="AJ62" i="36"/>
  <c r="AV53" i="36"/>
  <c r="AM53" i="36"/>
  <c r="AU170" i="36"/>
  <c r="AL170" i="36"/>
  <c r="AU174" i="36"/>
  <c r="AL174" i="36"/>
  <c r="AJ80" i="36"/>
  <c r="AD107" i="36"/>
  <c r="AK122" i="36"/>
  <c r="Z80" i="36"/>
  <c r="AQ156" i="36"/>
  <c r="AF156" i="36"/>
  <c r="AU161" i="36"/>
  <c r="AL161" i="36"/>
  <c r="AT8" i="36"/>
  <c r="AK8" i="36"/>
  <c r="AM122" i="36"/>
  <c r="AU163" i="36"/>
  <c r="AL163" i="36"/>
  <c r="AS143" i="36"/>
  <c r="AJ143" i="36"/>
  <c r="AS161" i="36"/>
  <c r="AJ161" i="36"/>
  <c r="AD80" i="36"/>
  <c r="AD143" i="36"/>
  <c r="AA170" i="36"/>
  <c r="Z170" i="36"/>
  <c r="AV156" i="36"/>
  <c r="AM156" i="36"/>
  <c r="AD53" i="36"/>
  <c r="AQ23" i="36"/>
  <c r="AF23" i="36"/>
  <c r="AD202" i="36"/>
  <c r="AK102" i="36"/>
  <c r="AS23" i="36"/>
  <c r="AJ23" i="36"/>
  <c r="AF124" i="36"/>
  <c r="AT90" i="36"/>
  <c r="AK90" i="36"/>
  <c r="AD139" i="36"/>
  <c r="AT23" i="36"/>
  <c r="AK23" i="36"/>
  <c r="AQ8" i="36"/>
  <c r="AF8" i="36"/>
  <c r="AQ53" i="36"/>
  <c r="AF53" i="36"/>
  <c r="AQ170" i="36"/>
  <c r="AF170" i="36"/>
  <c r="AV174" i="36"/>
  <c r="AM174" i="36"/>
  <c r="Z139" i="36"/>
  <c r="AS156" i="36"/>
  <c r="AJ156" i="36"/>
  <c r="AD102" i="36"/>
  <c r="AD163" i="36"/>
  <c r="AU8" i="36"/>
  <c r="AL8" i="36"/>
  <c r="Z122" i="36"/>
  <c r="AJ72" i="36"/>
  <c r="AQ163" i="36"/>
  <c r="AF163" i="36"/>
  <c r="AA8" i="36"/>
  <c r="Z8" i="36"/>
  <c r="AT156" i="36"/>
  <c r="AK156" i="36"/>
  <c r="Z102" i="36"/>
  <c r="AA163" i="36"/>
  <c r="Z163" i="36"/>
  <c r="AV170" i="36"/>
  <c r="AM170" i="36"/>
  <c r="AK72" i="36"/>
  <c r="AQ62" i="36"/>
  <c r="AF62" i="36"/>
  <c r="AJ107" i="36"/>
  <c r="AU143" i="36"/>
  <c r="AL143" i="36"/>
  <c r="AA143" i="36"/>
  <c r="Z143" i="36"/>
  <c r="AU23" i="36"/>
  <c r="AL23" i="36"/>
  <c r="AQ161" i="36"/>
  <c r="AF161" i="36"/>
  <c r="AS202" i="36"/>
  <c r="AJ202" i="36"/>
  <c r="AK80" i="36"/>
  <c r="AS102" i="36"/>
  <c r="AJ102" i="36"/>
  <c r="AV139" i="36"/>
  <c r="AM139" i="36"/>
  <c r="AV23" i="36"/>
  <c r="AM23" i="36"/>
  <c r="AQ90" i="36"/>
  <c r="AF90" i="36"/>
  <c r="AM62" i="36"/>
  <c r="AT163" i="36"/>
  <c r="AK163" i="36"/>
  <c r="AD122" i="36"/>
  <c r="AJ124" i="36"/>
  <c r="AT143" i="36"/>
  <c r="AK143" i="36"/>
  <c r="Z62" i="36"/>
  <c r="AA202" i="36"/>
  <c r="Z202" i="36"/>
  <c r="AS163" i="36"/>
  <c r="AJ163" i="36"/>
  <c r="AQ107" i="36"/>
  <c r="AF107" i="36"/>
  <c r="AM107" i="36"/>
  <c r="AD8" i="36"/>
  <c r="AA161" i="36"/>
  <c r="Z161" i="36"/>
  <c r="AS8" i="36"/>
  <c r="AJ8" i="36"/>
  <c r="AS53" i="36"/>
  <c r="AJ53" i="36"/>
  <c r="AM80" i="36"/>
  <c r="AA156" i="36"/>
  <c r="Z156" i="36"/>
  <c r="AD174" i="36"/>
  <c r="AS174" i="36"/>
  <c r="AJ174" i="36"/>
  <c r="Z107" i="36"/>
  <c r="AK124" i="36"/>
  <c r="AM124" i="36"/>
  <c r="AQ174" i="36"/>
  <c r="AF174" i="36"/>
  <c r="AV8" i="36"/>
  <c r="AM8" i="36"/>
  <c r="AL72" i="36"/>
  <c r="AV143" i="36"/>
  <c r="AM143" i="36"/>
  <c r="AL62" i="36"/>
  <c r="AD23" i="36"/>
  <c r="AT174" i="36"/>
  <c r="AK174" i="36"/>
  <c r="AT202" i="36"/>
  <c r="AK202" i="36"/>
  <c r="AT170" i="36"/>
  <c r="AK170" i="36"/>
  <c r="AS90" i="36"/>
  <c r="AJ90" i="36"/>
  <c r="AM102" i="36"/>
  <c r="AD161" i="36"/>
  <c r="AL80" i="36"/>
  <c r="AT53" i="36"/>
  <c r="AK53" i="36"/>
  <c r="AJ139" i="36"/>
  <c r="AK107" i="36"/>
  <c r="AU124" i="36"/>
  <c r="AL124" i="36"/>
  <c r="AV72" i="36"/>
  <c r="AM72" i="36"/>
  <c r="AA53" i="36"/>
  <c r="Z53" i="36"/>
  <c r="AA90" i="36"/>
  <c r="Z90" i="36"/>
  <c r="AT62" i="36"/>
  <c r="AK62" i="36"/>
  <c r="AV202" i="36"/>
  <c r="AM202" i="36"/>
  <c r="AT161" i="36"/>
  <c r="AK161" i="36"/>
  <c r="AS170" i="36"/>
  <c r="AJ170" i="36"/>
  <c r="AU107" i="36"/>
  <c r="AL107" i="36"/>
  <c r="AQ143" i="36"/>
  <c r="AF143" i="36"/>
  <c r="AU156" i="36"/>
  <c r="AL156" i="36"/>
  <c r="AD62" i="36"/>
  <c r="AD124" i="36"/>
  <c r="AF80" i="36"/>
  <c r="AT139" i="36"/>
  <c r="AK139" i="36"/>
  <c r="AV163" i="36"/>
  <c r="AM163" i="36"/>
  <c r="AD90" i="36"/>
  <c r="AM90" i="36"/>
  <c r="AQ202" i="36"/>
  <c r="AF202" i="36"/>
  <c r="Z72" i="36"/>
  <c r="AU53" i="36"/>
  <c r="AL53" i="36"/>
  <c r="AD72" i="36"/>
  <c r="AU90" i="36"/>
  <c r="AL90" i="36"/>
  <c r="AA174" i="36"/>
  <c r="Z174" i="36"/>
  <c r="AF102" i="36"/>
  <c r="AD170" i="36"/>
  <c r="AA23" i="36"/>
  <c r="Z23" i="36"/>
  <c r="AA124" i="36"/>
  <c r="Z124" i="36"/>
  <c r="AD156" i="36"/>
  <c r="AJ122" i="36"/>
  <c r="AU202" i="36"/>
  <c r="AL202" i="36"/>
  <c r="BE207" i="36"/>
  <c r="O4" i="36"/>
  <c r="AR7" i="36"/>
  <c r="AI7" i="36"/>
  <c r="AO184" i="36"/>
  <c r="AY184" i="36"/>
  <c r="AO183" i="36"/>
  <c r="AY183" i="36"/>
  <c r="AO130" i="36"/>
  <c r="AY130" i="36"/>
  <c r="O41" i="36"/>
  <c r="EN99" i="36"/>
  <c r="EN140" i="36"/>
  <c r="EN92" i="36"/>
  <c r="EN189" i="36"/>
  <c r="EN83" i="36"/>
  <c r="EN197" i="36"/>
  <c r="EN11" i="36"/>
  <c r="EN207" i="36"/>
  <c r="AO11" i="36"/>
  <c r="AO92" i="36"/>
  <c r="AY92" i="36"/>
  <c r="AO15" i="36"/>
  <c r="AO189" i="36"/>
  <c r="AO197" i="36"/>
  <c r="AY140" i="36"/>
  <c r="AO140" i="36"/>
  <c r="AO101" i="36"/>
  <c r="AY101" i="36"/>
  <c r="AY200" i="36"/>
  <c r="AO200" i="36"/>
  <c r="AO99" i="36"/>
  <c r="AY83" i="36"/>
  <c r="AO83" i="36"/>
  <c r="AH78" i="36"/>
  <c r="M9" i="4" l="1"/>
  <c r="N9" i="4" s="1" a="1"/>
  <c r="N9" i="4" s="1"/>
  <c r="M5" i="4"/>
  <c r="N5" i="4" s="1" a="1"/>
  <c r="N5" i="4" s="1"/>
  <c r="M8" i="4"/>
  <c r="N8" i="4" s="1" a="1"/>
  <c r="N8" i="4" s="1"/>
  <c r="M7" i="4"/>
  <c r="N7" i="4" s="1" a="1"/>
  <c r="N7" i="4" s="1"/>
  <c r="M10" i="4"/>
  <c r="N10" i="4" s="1" a="1"/>
  <c r="N10" i="4" s="1"/>
  <c r="AW42" i="36"/>
  <c r="AW37" i="36"/>
  <c r="BE67" i="36"/>
  <c r="BC67" i="36"/>
  <c r="AU80" i="36"/>
  <c r="AV90" i="36"/>
  <c r="AS80" i="36"/>
  <c r="AV107" i="36"/>
  <c r="AS124" i="36"/>
  <c r="AA107" i="36"/>
  <c r="AV62" i="36"/>
  <c r="AA62" i="36"/>
  <c r="AT72" i="36"/>
  <c r="AQ72" i="36"/>
  <c r="AT107" i="36"/>
  <c r="AU72" i="36"/>
  <c r="BE26" i="36"/>
  <c r="AW117" i="36"/>
  <c r="AS72" i="36"/>
  <c r="AT102" i="36"/>
  <c r="AA122" i="36"/>
  <c r="AA80" i="36"/>
  <c r="AQ139" i="36"/>
  <c r="AA72" i="36"/>
  <c r="AQ80" i="36"/>
  <c r="AV80" i="36"/>
  <c r="AA102" i="36"/>
  <c r="AT122" i="36"/>
  <c r="AS62" i="36"/>
  <c r="AU122" i="36"/>
  <c r="AQ102" i="36"/>
  <c r="AV102" i="36"/>
  <c r="AU62" i="36"/>
  <c r="AT80" i="36"/>
  <c r="AS107" i="36"/>
  <c r="AU102" i="36"/>
  <c r="BC45" i="36"/>
  <c r="AW35" i="36"/>
  <c r="BC119" i="36"/>
  <c r="BE119" i="36"/>
  <c r="BC42" i="36"/>
  <c r="BC57" i="36"/>
  <c r="BC63" i="36"/>
  <c r="BE57" i="36"/>
  <c r="BE63" i="36"/>
  <c r="AW25" i="36"/>
  <c r="BC37" i="36"/>
  <c r="BE25" i="36"/>
  <c r="BE49" i="36"/>
  <c r="BF98" i="36"/>
  <c r="BE58" i="36"/>
  <c r="AW45" i="36"/>
  <c r="BD127" i="36"/>
  <c r="BC117" i="36"/>
  <c r="BD180" i="36"/>
  <c r="BC114" i="36"/>
  <c r="BE114" i="36"/>
  <c r="BF180" i="36"/>
  <c r="BF127" i="36"/>
  <c r="BC35" i="36"/>
  <c r="BD98" i="36"/>
  <c r="BC58" i="36"/>
  <c r="BC49" i="36"/>
  <c r="BC26" i="36"/>
  <c r="BC25" i="36"/>
  <c r="E151" i="38"/>
  <c r="AU139" i="36"/>
  <c r="AQ124" i="36"/>
  <c r="AS122" i="36"/>
  <c r="AS139" i="36"/>
  <c r="AV124" i="36"/>
  <c r="AV122" i="36"/>
  <c r="AA139" i="36"/>
  <c r="AT124" i="36"/>
  <c r="AQ122" i="36"/>
  <c r="AE156" i="36"/>
  <c r="AE170" i="36"/>
  <c r="AE161" i="36"/>
  <c r="AE124" i="36"/>
  <c r="AE163" i="36"/>
  <c r="AE107" i="36"/>
  <c r="AE62" i="36"/>
  <c r="AE102" i="36"/>
  <c r="AE143" i="36"/>
  <c r="AE139" i="36"/>
  <c r="AE80" i="36"/>
  <c r="AE174" i="36"/>
  <c r="AE53" i="36"/>
  <c r="AE202" i="36"/>
  <c r="AE72" i="36"/>
  <c r="AE8" i="36"/>
  <c r="AE90" i="36"/>
  <c r="AE23" i="36"/>
  <c r="AE122" i="36"/>
  <c r="BF207" i="36"/>
  <c r="AO78" i="36"/>
  <c r="AY78" i="36"/>
  <c r="AO191" i="36"/>
  <c r="AY191" i="36"/>
  <c r="O32" i="36"/>
  <c r="O183" i="36"/>
  <c r="AY11" i="36"/>
  <c r="AY197" i="36"/>
  <c r="AY99" i="36"/>
  <c r="AY189" i="36"/>
  <c r="AY15" i="36"/>
  <c r="AN41" i="36"/>
  <c r="AX41" i="36"/>
  <c r="N92" i="36"/>
  <c r="U92" i="36"/>
  <c r="V92" i="36"/>
  <c r="W92" i="36"/>
  <c r="L207" i="36"/>
  <c r="N11" i="36"/>
  <c r="AC11" i="36"/>
  <c r="L197" i="36"/>
  <c r="W83" i="36"/>
  <c r="X83" i="36"/>
  <c r="AG83" i="36"/>
  <c r="AH83" i="36"/>
  <c r="U99" i="36"/>
  <c r="V99" i="36"/>
  <c r="W99" i="36"/>
  <c r="AB99" i="36"/>
  <c r="EN43" i="36"/>
  <c r="DV43" i="36"/>
  <c r="DD43" i="36"/>
  <c r="X64" i="36"/>
  <c r="AH159" i="36"/>
  <c r="AB110" i="36"/>
  <c r="X100" i="36"/>
  <c r="AH178" i="36"/>
  <c r="AB184" i="36"/>
  <c r="X111" i="36"/>
  <c r="AB181" i="36"/>
  <c r="X118" i="36"/>
  <c r="AH118" i="36"/>
  <c r="X187" i="36"/>
  <c r="X183" i="36"/>
  <c r="AB183" i="36"/>
  <c r="AC183" i="36"/>
  <c r="Y189" i="36"/>
  <c r="AC200" i="36"/>
  <c r="AB95" i="36"/>
  <c r="AB123" i="36"/>
  <c r="AC123" i="36"/>
  <c r="Y164" i="36"/>
  <c r="Y18" i="36"/>
  <c r="AB113" i="36"/>
  <c r="W86" i="36"/>
  <c r="AB86" i="36"/>
  <c r="AC86" i="36"/>
  <c r="AC130" i="36"/>
  <c r="X175" i="36"/>
  <c r="X208" i="36"/>
  <c r="W199" i="36"/>
  <c r="AH199" i="36"/>
  <c r="AB34" i="36"/>
  <c r="U27" i="36"/>
  <c r="V39" i="36"/>
  <c r="AH39" i="36"/>
  <c r="AC52" i="36"/>
  <c r="W112" i="36"/>
  <c r="X106" i="36"/>
  <c r="U96" i="36"/>
  <c r="V96" i="36"/>
  <c r="V203" i="36"/>
  <c r="AB203" i="36"/>
  <c r="U146" i="36"/>
  <c r="V146" i="36"/>
  <c r="W146" i="36"/>
  <c r="U7" i="36"/>
  <c r="Y7" i="36"/>
  <c r="AB7" i="36"/>
  <c r="U78" i="36"/>
  <c r="U177" i="36"/>
  <c r="V142" i="36"/>
  <c r="U5" i="36"/>
  <c r="V5" i="36"/>
  <c r="AO21" i="36"/>
  <c r="X13" i="36"/>
  <c r="Y13" i="36"/>
  <c r="AB78" i="36"/>
  <c r="W169" i="36"/>
  <c r="AC186" i="36"/>
  <c r="W126" i="36"/>
  <c r="X191" i="36"/>
  <c r="X177" i="36"/>
  <c r="AC177" i="36"/>
  <c r="W166" i="36"/>
  <c r="W142" i="36"/>
  <c r="W116" i="36"/>
  <c r="X116" i="36"/>
  <c r="W172" i="36"/>
  <c r="X176" i="36"/>
  <c r="AC5" i="36"/>
  <c r="W167" i="36"/>
  <c r="AH28" i="36"/>
  <c r="AN28" i="36"/>
  <c r="AB43" i="36"/>
  <c r="V51" i="36"/>
  <c r="X51" i="36"/>
  <c r="Y51" i="36"/>
  <c r="AC51" i="36"/>
  <c r="AB71" i="36"/>
  <c r="V85" i="36"/>
  <c r="V153" i="36"/>
  <c r="AB168" i="36"/>
  <c r="AC168" i="36"/>
  <c r="X68" i="36"/>
  <c r="AC68" i="36"/>
  <c r="AB167" i="36"/>
  <c r="X66" i="36"/>
  <c r="AB66" i="36"/>
  <c r="AC66" i="36"/>
  <c r="AN4" i="36"/>
  <c r="AB4" i="36"/>
  <c r="AH4" i="36"/>
  <c r="X4" i="36"/>
  <c r="AC84" i="36"/>
  <c r="Y50" i="36"/>
  <c r="AC50" i="36"/>
  <c r="AC59" i="36"/>
  <c r="AC171" i="36"/>
  <c r="AC125" i="36"/>
  <c r="AC69" i="36"/>
  <c r="AC36" i="36"/>
  <c r="X84" i="36"/>
  <c r="AB84" i="36"/>
  <c r="X48" i="36"/>
  <c r="AH48" i="36"/>
  <c r="AB48" i="36"/>
  <c r="X50" i="36"/>
  <c r="AB50" i="36"/>
  <c r="AB60" i="36"/>
  <c r="X59" i="36"/>
  <c r="AB59" i="36"/>
  <c r="AB69" i="36"/>
  <c r="X141" i="36"/>
  <c r="AB141" i="36"/>
  <c r="AB89" i="36"/>
  <c r="AB36" i="36"/>
  <c r="X36" i="36"/>
  <c r="W48" i="36"/>
  <c r="W50" i="36"/>
  <c r="W60" i="36"/>
  <c r="W59" i="36"/>
  <c r="W69" i="36"/>
  <c r="W157" i="36"/>
  <c r="U48" i="36"/>
  <c r="U50" i="36"/>
  <c r="U60" i="36"/>
  <c r="U69" i="36"/>
  <c r="U141" i="36"/>
  <c r="U89" i="36"/>
  <c r="U36" i="36"/>
  <c r="V84" i="36"/>
  <c r="V48" i="36"/>
  <c r="V50" i="36"/>
  <c r="V60" i="36"/>
  <c r="V59" i="36"/>
  <c r="V69" i="36"/>
  <c r="V141" i="36"/>
  <c r="V157" i="36"/>
  <c r="V89" i="36"/>
  <c r="V36" i="36"/>
  <c r="AC81" i="36"/>
  <c r="AB179" i="36"/>
  <c r="AB137" i="36"/>
  <c r="X137" i="36"/>
  <c r="U179" i="36"/>
  <c r="X82" i="36"/>
  <c r="X179" i="36"/>
  <c r="W82" i="36"/>
  <c r="W137" i="36"/>
  <c r="U82" i="36"/>
  <c r="U148" i="36"/>
  <c r="AG15" i="36"/>
  <c r="AB15" i="36"/>
  <c r="X15" i="36"/>
  <c r="V15" i="36"/>
  <c r="L200" i="36"/>
  <c r="AH189" i="36"/>
  <c r="AG189" i="36"/>
  <c r="AC189" i="36"/>
  <c r="AB189" i="36"/>
  <c r="X189" i="36"/>
  <c r="L92" i="36"/>
  <c r="AC197" i="36"/>
  <c r="AB197" i="36"/>
  <c r="Y197" i="36"/>
  <c r="V197" i="36"/>
  <c r="U197" i="36"/>
  <c r="N197" i="36"/>
  <c r="AH140" i="36"/>
  <c r="AG140" i="36"/>
  <c r="AC140" i="36"/>
  <c r="X140" i="36"/>
  <c r="N140" i="36"/>
  <c r="L99" i="36"/>
  <c r="AH101" i="36"/>
  <c r="AG101" i="36"/>
  <c r="AC101" i="36"/>
  <c r="AB101" i="36"/>
  <c r="Y101" i="36"/>
  <c r="X101" i="36"/>
  <c r="W101" i="36"/>
  <c r="V101" i="36"/>
  <c r="U101" i="36"/>
  <c r="N101" i="36"/>
  <c r="L101" i="36"/>
  <c r="L11" i="36"/>
  <c r="W200" i="36"/>
  <c r="U200" i="36"/>
  <c r="N200" i="36"/>
  <c r="AH164" i="36"/>
  <c r="V164" i="36"/>
  <c r="U164" i="36"/>
  <c r="AG109" i="36"/>
  <c r="AC109" i="36"/>
  <c r="AB109" i="36"/>
  <c r="Y109" i="36"/>
  <c r="X109" i="36"/>
  <c r="W109" i="36"/>
  <c r="V109" i="36"/>
  <c r="U109" i="36"/>
  <c r="N109" i="36"/>
  <c r="AG134" i="36"/>
  <c r="AC134" i="36"/>
  <c r="AB134" i="36"/>
  <c r="W134" i="36"/>
  <c r="V134" i="36"/>
  <c r="U134" i="36"/>
  <c r="AC173" i="36"/>
  <c r="N173" i="36"/>
  <c r="V132" i="36"/>
  <c r="U132" i="36"/>
  <c r="N132" i="36"/>
  <c r="AH123" i="36"/>
  <c r="AG123" i="36"/>
  <c r="Y123" i="36"/>
  <c r="X123" i="36"/>
  <c r="W123" i="36"/>
  <c r="V123" i="36"/>
  <c r="U123" i="36"/>
  <c r="N123" i="36"/>
  <c r="AH91" i="36"/>
  <c r="AG91" i="36"/>
  <c r="AC91" i="36"/>
  <c r="AB91" i="36"/>
  <c r="Y91" i="36"/>
  <c r="X91" i="36"/>
  <c r="W91" i="36"/>
  <c r="V91" i="36"/>
  <c r="U91" i="36"/>
  <c r="N91" i="36"/>
  <c r="AG61" i="36"/>
  <c r="AC61" i="36"/>
  <c r="Y61" i="36"/>
  <c r="X61" i="36"/>
  <c r="N61" i="36"/>
  <c r="AG95" i="36"/>
  <c r="AC95" i="36"/>
  <c r="Y95" i="36"/>
  <c r="X95" i="36"/>
  <c r="W95" i="36"/>
  <c r="V95" i="36"/>
  <c r="U95" i="36"/>
  <c r="N95" i="36"/>
  <c r="AG73" i="36"/>
  <c r="AC73" i="36"/>
  <c r="AB73" i="36"/>
  <c r="Y73" i="36"/>
  <c r="X73" i="36"/>
  <c r="W73" i="36"/>
  <c r="V73" i="36"/>
  <c r="U73" i="36"/>
  <c r="N73" i="36"/>
  <c r="AG133" i="36"/>
  <c r="AC133" i="36"/>
  <c r="AB133" i="36"/>
  <c r="X133" i="36"/>
  <c r="W133" i="36"/>
  <c r="AI61" i="36"/>
  <c r="AB55" i="36"/>
  <c r="W55" i="36"/>
  <c r="V55" i="36"/>
  <c r="U55" i="36"/>
  <c r="AH33" i="36"/>
  <c r="AG33" i="36"/>
  <c r="AC33" i="36"/>
  <c r="AB33" i="36"/>
  <c r="Y33" i="36"/>
  <c r="X33" i="36"/>
  <c r="W33" i="36"/>
  <c r="V33" i="36"/>
  <c r="U33" i="36"/>
  <c r="N33" i="36"/>
  <c r="AH41" i="36"/>
  <c r="AG41" i="36"/>
  <c r="AC41" i="36"/>
  <c r="AB41" i="36"/>
  <c r="Y41" i="36"/>
  <c r="X41" i="36"/>
  <c r="W41" i="36"/>
  <c r="V41" i="36"/>
  <c r="U41" i="36"/>
  <c r="N41" i="36"/>
  <c r="AH29" i="36"/>
  <c r="AG29" i="36"/>
  <c r="AC29" i="36"/>
  <c r="AB29" i="36"/>
  <c r="X29" i="36"/>
  <c r="W29" i="36"/>
  <c r="V29" i="36"/>
  <c r="U29" i="36"/>
  <c r="N29" i="36"/>
  <c r="AG199" i="36"/>
  <c r="AC199" i="36"/>
  <c r="AB199" i="36"/>
  <c r="Y199" i="36"/>
  <c r="X199" i="36"/>
  <c r="V199" i="36"/>
  <c r="U199" i="36"/>
  <c r="N199" i="36"/>
  <c r="AG208" i="36"/>
  <c r="AC208" i="36"/>
  <c r="AB208" i="36"/>
  <c r="W208" i="36"/>
  <c r="V208" i="36"/>
  <c r="U208" i="36"/>
  <c r="N208" i="36"/>
  <c r="AH175" i="36"/>
  <c r="AG175" i="36"/>
  <c r="AC175" i="36"/>
  <c r="AB175" i="36"/>
  <c r="Y175" i="36"/>
  <c r="W175" i="36"/>
  <c r="V175" i="36"/>
  <c r="U175" i="36"/>
  <c r="N175" i="36"/>
  <c r="AH136" i="36"/>
  <c r="AG136" i="36"/>
  <c r="AC136" i="36"/>
  <c r="AB136" i="36"/>
  <c r="Y136" i="36"/>
  <c r="X136" i="36"/>
  <c r="W136" i="36"/>
  <c r="V136" i="36"/>
  <c r="U136" i="36"/>
  <c r="N136" i="36"/>
  <c r="AH204" i="36"/>
  <c r="AG204" i="36"/>
  <c r="AC204" i="36"/>
  <c r="AB204" i="36"/>
  <c r="Y204" i="36"/>
  <c r="X204" i="36"/>
  <c r="W204" i="36"/>
  <c r="V204" i="36"/>
  <c r="U204" i="36"/>
  <c r="N204" i="36"/>
  <c r="AG130" i="36"/>
  <c r="AB130" i="36"/>
  <c r="Y130" i="36"/>
  <c r="X130" i="36"/>
  <c r="W130" i="36"/>
  <c r="V130" i="36"/>
  <c r="U130" i="36"/>
  <c r="N130" i="36"/>
  <c r="AG87" i="36"/>
  <c r="AC87" i="36"/>
  <c r="AB87" i="36"/>
  <c r="Y87" i="36"/>
  <c r="X87" i="36"/>
  <c r="W87" i="36"/>
  <c r="V87" i="36"/>
  <c r="U87" i="36"/>
  <c r="N87" i="36"/>
  <c r="AH86" i="36"/>
  <c r="AG86" i="36"/>
  <c r="Y86" i="36"/>
  <c r="X86" i="36"/>
  <c r="V86" i="36"/>
  <c r="U86" i="36"/>
  <c r="N86" i="36"/>
  <c r="AH115" i="36"/>
  <c r="AG115" i="36"/>
  <c r="AC115" i="36"/>
  <c r="AB115" i="36"/>
  <c r="Y115" i="36"/>
  <c r="X115" i="36"/>
  <c r="W115" i="36"/>
  <c r="V115" i="36"/>
  <c r="U115" i="36"/>
  <c r="N115" i="36"/>
  <c r="AH120" i="36"/>
  <c r="AG120" i="36"/>
  <c r="AC120" i="36"/>
  <c r="AB120" i="36"/>
  <c r="Y120" i="36"/>
  <c r="X120" i="36"/>
  <c r="W120" i="36"/>
  <c r="V120" i="36"/>
  <c r="U120" i="36"/>
  <c r="N120" i="36"/>
  <c r="AH113" i="36"/>
  <c r="AG113" i="36"/>
  <c r="AC113" i="36"/>
  <c r="Y113" i="36"/>
  <c r="X113" i="36"/>
  <c r="W113" i="36"/>
  <c r="V113" i="36"/>
  <c r="U113" i="36"/>
  <c r="N113" i="36"/>
  <c r="AH56" i="36"/>
  <c r="AG56" i="36"/>
  <c r="AC56" i="36"/>
  <c r="AB56" i="36"/>
  <c r="Y56" i="36"/>
  <c r="X56" i="36"/>
  <c r="W56" i="36"/>
  <c r="V56" i="36"/>
  <c r="U56" i="36"/>
  <c r="N56" i="36"/>
  <c r="AH30" i="36"/>
  <c r="AG30" i="36"/>
  <c r="AC30" i="36"/>
  <c r="AB30" i="36"/>
  <c r="Y30" i="36"/>
  <c r="X30" i="36"/>
  <c r="W30" i="36"/>
  <c r="V30" i="36"/>
  <c r="U30" i="36"/>
  <c r="N30" i="36"/>
  <c r="AH18" i="36"/>
  <c r="AG18" i="36"/>
  <c r="AC18" i="36"/>
  <c r="AB18" i="36"/>
  <c r="X18" i="36"/>
  <c r="W18" i="36"/>
  <c r="V18" i="36"/>
  <c r="U18" i="36"/>
  <c r="N18" i="36"/>
  <c r="AH34" i="36"/>
  <c r="AG34" i="36"/>
  <c r="AC34" i="36"/>
  <c r="Y34" i="36"/>
  <c r="X34" i="36"/>
  <c r="W34" i="36"/>
  <c r="V34" i="36"/>
  <c r="U34" i="36"/>
  <c r="N34" i="36"/>
  <c r="N181" i="36"/>
  <c r="U181" i="36"/>
  <c r="V181" i="36"/>
  <c r="W181" i="36"/>
  <c r="X181" i="36"/>
  <c r="Y181" i="36"/>
  <c r="AC181" i="36"/>
  <c r="AG181" i="36"/>
  <c r="AH181" i="36"/>
  <c r="N129" i="36"/>
  <c r="U129" i="36"/>
  <c r="V129" i="36"/>
  <c r="W129" i="36"/>
  <c r="X129" i="36"/>
  <c r="Y129" i="36"/>
  <c r="AB129" i="36"/>
  <c r="AC129" i="36"/>
  <c r="AG129" i="36"/>
  <c r="AH129" i="36"/>
  <c r="N118" i="36"/>
  <c r="U118" i="36"/>
  <c r="V118" i="36"/>
  <c r="W118" i="36"/>
  <c r="Y118" i="36"/>
  <c r="AB118" i="36"/>
  <c r="AC118" i="36"/>
  <c r="AG118" i="36"/>
  <c r="U149" i="36"/>
  <c r="AC149" i="36"/>
  <c r="AG149" i="36"/>
  <c r="N183" i="36"/>
  <c r="U183" i="36"/>
  <c r="V183" i="36"/>
  <c r="W183" i="36"/>
  <c r="Y183" i="36"/>
  <c r="AG183" i="36"/>
  <c r="AG185" i="36"/>
  <c r="AC185" i="36"/>
  <c r="V185" i="36"/>
  <c r="N185" i="36"/>
  <c r="AH111" i="36"/>
  <c r="AG111" i="36"/>
  <c r="AC111" i="36"/>
  <c r="AB111" i="36"/>
  <c r="Y111" i="36"/>
  <c r="W111" i="36"/>
  <c r="V111" i="36"/>
  <c r="U111" i="36"/>
  <c r="N111" i="36"/>
  <c r="AH201" i="36"/>
  <c r="AG201" i="36"/>
  <c r="AC201" i="36"/>
  <c r="AB201" i="36"/>
  <c r="Y201" i="36"/>
  <c r="X201" i="36"/>
  <c r="W201" i="36"/>
  <c r="V201" i="36"/>
  <c r="U201" i="36"/>
  <c r="N201" i="36"/>
  <c r="AG184" i="36"/>
  <c r="AC184" i="36"/>
  <c r="Y184" i="36"/>
  <c r="X184" i="36"/>
  <c r="W184" i="36"/>
  <c r="V184" i="36"/>
  <c r="U184" i="36"/>
  <c r="N184" i="36"/>
  <c r="AC178" i="36"/>
  <c r="AB178" i="36"/>
  <c r="Y178" i="36"/>
  <c r="X178" i="36"/>
  <c r="W178" i="36"/>
  <c r="N178" i="36"/>
  <c r="AH100" i="36"/>
  <c r="AG100" i="36"/>
  <c r="AC100" i="36"/>
  <c r="AB100" i="36"/>
  <c r="Y100" i="36"/>
  <c r="W100" i="36"/>
  <c r="V100" i="36"/>
  <c r="U100" i="36"/>
  <c r="N100" i="36"/>
  <c r="AH196" i="36"/>
  <c r="AG196" i="36"/>
  <c r="AC196" i="36"/>
  <c r="AB196" i="36"/>
  <c r="Y196" i="36"/>
  <c r="X196" i="36"/>
  <c r="W196" i="36"/>
  <c r="V196" i="36"/>
  <c r="U196" i="36"/>
  <c r="N196" i="36"/>
  <c r="AH110" i="36"/>
  <c r="AG110" i="36"/>
  <c r="AC110" i="36"/>
  <c r="Y110" i="36"/>
  <c r="X110" i="36"/>
  <c r="W110" i="36"/>
  <c r="V110" i="36"/>
  <c r="U110" i="36"/>
  <c r="N110" i="36"/>
  <c r="V159" i="36"/>
  <c r="U159" i="36"/>
  <c r="AH64" i="36"/>
  <c r="AG64" i="36"/>
  <c r="AC64" i="36"/>
  <c r="AB64" i="36"/>
  <c r="Y64" i="36"/>
  <c r="W64" i="36"/>
  <c r="V64" i="36"/>
  <c r="U64" i="36"/>
  <c r="N64" i="36"/>
  <c r="AH14" i="36"/>
  <c r="AC14" i="36"/>
  <c r="AB14" i="36"/>
  <c r="Y14" i="36"/>
  <c r="X14" i="36"/>
  <c r="W14" i="36"/>
  <c r="V14" i="36"/>
  <c r="U14" i="36"/>
  <c r="N14" i="36"/>
  <c r="AH40" i="36"/>
  <c r="AG40" i="36"/>
  <c r="AC40" i="36"/>
  <c r="AB40" i="36"/>
  <c r="Y40" i="36"/>
  <c r="X40" i="36"/>
  <c r="W40" i="36"/>
  <c r="V40" i="36"/>
  <c r="U40" i="36"/>
  <c r="N40" i="36"/>
  <c r="AH6" i="36"/>
  <c r="AG6" i="36"/>
  <c r="AC6" i="36"/>
  <c r="AB6" i="36"/>
  <c r="Y6" i="36"/>
  <c r="X6" i="36"/>
  <c r="W6" i="36"/>
  <c r="V6" i="36"/>
  <c r="U6" i="36"/>
  <c r="N6" i="36"/>
  <c r="AH32" i="36"/>
  <c r="AG32" i="36"/>
  <c r="AB32" i="36"/>
  <c r="Y32" i="36"/>
  <c r="X32" i="36"/>
  <c r="W32" i="36"/>
  <c r="V32" i="36"/>
  <c r="U32" i="36"/>
  <c r="N32" i="36"/>
  <c r="AH27" i="36"/>
  <c r="AG27" i="36"/>
  <c r="AC27" i="36"/>
  <c r="AB27" i="36"/>
  <c r="X27" i="36"/>
  <c r="W27" i="36"/>
  <c r="V27" i="36"/>
  <c r="N27" i="36"/>
  <c r="AG146" i="36"/>
  <c r="AC146" i="36"/>
  <c r="AB146" i="36"/>
  <c r="Y146" i="36"/>
  <c r="X146" i="36"/>
  <c r="N146" i="36"/>
  <c r="AH135" i="36"/>
  <c r="AG135" i="36"/>
  <c r="AB135" i="36"/>
  <c r="Y135" i="36"/>
  <c r="X135" i="36"/>
  <c r="W135" i="36"/>
  <c r="V135" i="36"/>
  <c r="U135" i="36"/>
  <c r="N135" i="36"/>
  <c r="AG203" i="36"/>
  <c r="AC203" i="36"/>
  <c r="Y203" i="36"/>
  <c r="X203" i="36"/>
  <c r="W203" i="36"/>
  <c r="U203" i="36"/>
  <c r="N203" i="36"/>
  <c r="AG96" i="36"/>
  <c r="AC96" i="36"/>
  <c r="AB96" i="36"/>
  <c r="Y96" i="36"/>
  <c r="X96" i="36"/>
  <c r="W96" i="36"/>
  <c r="N96" i="36"/>
  <c r="AH154" i="36"/>
  <c r="AG154" i="36"/>
  <c r="AC154" i="36"/>
  <c r="AB154" i="36"/>
  <c r="X154" i="36"/>
  <c r="W154" i="36"/>
  <c r="V154" i="36"/>
  <c r="U154" i="36"/>
  <c r="N154" i="36"/>
  <c r="AH152" i="36"/>
  <c r="AG152" i="36"/>
  <c r="AC152" i="36"/>
  <c r="AB152" i="36"/>
  <c r="Y152" i="36"/>
  <c r="X152" i="36"/>
  <c r="W152" i="36"/>
  <c r="V152" i="36"/>
  <c r="U152" i="36"/>
  <c r="N152" i="36"/>
  <c r="AH192" i="36"/>
  <c r="AG192" i="36"/>
  <c r="AC192" i="36"/>
  <c r="AB192" i="36"/>
  <c r="Y192" i="36"/>
  <c r="X192" i="36"/>
  <c r="W192" i="36"/>
  <c r="V192" i="36"/>
  <c r="U192" i="36"/>
  <c r="N192" i="36"/>
  <c r="AH106" i="36"/>
  <c r="AG106" i="36"/>
  <c r="AC106" i="36"/>
  <c r="AB106" i="36"/>
  <c r="Y106" i="36"/>
  <c r="W106" i="36"/>
  <c r="V106" i="36"/>
  <c r="U106" i="36"/>
  <c r="N106" i="36"/>
  <c r="AH70" i="36"/>
  <c r="AG70" i="36"/>
  <c r="AC70" i="36"/>
  <c r="AB70" i="36"/>
  <c r="Y70" i="36"/>
  <c r="X70" i="36"/>
  <c r="W70" i="36"/>
  <c r="V70" i="36"/>
  <c r="U70" i="36"/>
  <c r="N70" i="36"/>
  <c r="AH188" i="36"/>
  <c r="AG188" i="36"/>
  <c r="AC188" i="36"/>
  <c r="AB188" i="36"/>
  <c r="Y188" i="36"/>
  <c r="X188" i="36"/>
  <c r="W188" i="36"/>
  <c r="V188" i="36"/>
  <c r="U188" i="36"/>
  <c r="N188" i="36"/>
  <c r="AH112" i="36"/>
  <c r="AG112" i="36"/>
  <c r="AC112" i="36"/>
  <c r="AB112" i="36"/>
  <c r="Y112" i="36"/>
  <c r="X112" i="36"/>
  <c r="V112" i="36"/>
  <c r="U112" i="36"/>
  <c r="N112" i="36"/>
  <c r="AH46" i="36"/>
  <c r="AG46" i="36"/>
  <c r="AC46" i="36"/>
  <c r="AB46" i="36"/>
  <c r="Y46" i="36"/>
  <c r="X46" i="36"/>
  <c r="W46" i="36"/>
  <c r="V46" i="36"/>
  <c r="U46" i="36"/>
  <c r="N46" i="36"/>
  <c r="AH52" i="36"/>
  <c r="AG52" i="36"/>
  <c r="AB52" i="36"/>
  <c r="Y52" i="36"/>
  <c r="X52" i="36"/>
  <c r="W52" i="36"/>
  <c r="V52" i="36"/>
  <c r="U52" i="36"/>
  <c r="N52" i="36"/>
  <c r="AG39" i="36"/>
  <c r="AC39" i="36"/>
  <c r="AB39" i="36"/>
  <c r="Y39" i="36"/>
  <c r="X39" i="36"/>
  <c r="W39" i="36"/>
  <c r="U39" i="36"/>
  <c r="N39" i="36"/>
  <c r="AG7" i="36"/>
  <c r="AC7" i="36"/>
  <c r="X7" i="36"/>
  <c r="W7" i="36"/>
  <c r="V7" i="36"/>
  <c r="N7" i="36"/>
  <c r="N142" i="36"/>
  <c r="U142" i="36"/>
  <c r="X142" i="36"/>
  <c r="Y142" i="36"/>
  <c r="AB142" i="36"/>
  <c r="AC142" i="36"/>
  <c r="AG142" i="36"/>
  <c r="N116" i="36"/>
  <c r="U116" i="36"/>
  <c r="V116" i="36"/>
  <c r="Y116" i="36"/>
  <c r="AB116" i="36"/>
  <c r="AG116" i="36"/>
  <c r="AH116" i="36"/>
  <c r="N172" i="36"/>
  <c r="U172" i="36"/>
  <c r="V172" i="36"/>
  <c r="X172" i="36"/>
  <c r="Y172" i="36"/>
  <c r="AB172" i="36"/>
  <c r="AC172" i="36"/>
  <c r="AG172" i="36"/>
  <c r="AH172" i="36"/>
  <c r="N176" i="36"/>
  <c r="U176" i="36"/>
  <c r="V176" i="36"/>
  <c r="W176" i="36"/>
  <c r="AB176" i="36"/>
  <c r="AC176" i="36"/>
  <c r="AG176" i="36"/>
  <c r="AG166" i="36"/>
  <c r="AC166" i="36"/>
  <c r="AB166" i="36"/>
  <c r="X166" i="36"/>
  <c r="V166" i="36"/>
  <c r="U166" i="36"/>
  <c r="N166" i="36"/>
  <c r="AH177" i="36"/>
  <c r="AG177" i="36"/>
  <c r="AB177" i="36"/>
  <c r="Y177" i="36"/>
  <c r="W177" i="36"/>
  <c r="V177" i="36"/>
  <c r="N177" i="36"/>
  <c r="AG191" i="36"/>
  <c r="AC191" i="36"/>
  <c r="AB191" i="36"/>
  <c r="Y191" i="36"/>
  <c r="W191" i="36"/>
  <c r="V191" i="36"/>
  <c r="U191" i="36"/>
  <c r="N191" i="36"/>
  <c r="AH126" i="36"/>
  <c r="AG126" i="36"/>
  <c r="AC126" i="36"/>
  <c r="AB126" i="36"/>
  <c r="Y126" i="36"/>
  <c r="X126" i="36"/>
  <c r="V126" i="36"/>
  <c r="U126" i="36"/>
  <c r="N126" i="36"/>
  <c r="AH186" i="36"/>
  <c r="AG186" i="36"/>
  <c r="AB186" i="36"/>
  <c r="Y186" i="36"/>
  <c r="X186" i="36"/>
  <c r="W186" i="36"/>
  <c r="V186" i="36"/>
  <c r="U186" i="36"/>
  <c r="N186" i="36"/>
  <c r="AG147" i="36"/>
  <c r="AC147" i="36"/>
  <c r="AB147" i="36"/>
  <c r="Y147" i="36"/>
  <c r="X147" i="36"/>
  <c r="W147" i="36"/>
  <c r="V147" i="36"/>
  <c r="U147" i="36"/>
  <c r="N147" i="36"/>
  <c r="AG169" i="36"/>
  <c r="AC169" i="36"/>
  <c r="AB169" i="36"/>
  <c r="Y169" i="36"/>
  <c r="X169" i="36"/>
  <c r="V169" i="36"/>
  <c r="U169" i="36"/>
  <c r="N169" i="36"/>
  <c r="AG21" i="36"/>
  <c r="AC21" i="36"/>
  <c r="Y21" i="36"/>
  <c r="X21" i="36"/>
  <c r="W21" i="36"/>
  <c r="AH93" i="36"/>
  <c r="AG93" i="36"/>
  <c r="AC93" i="36"/>
  <c r="AB93" i="36"/>
  <c r="Y93" i="36"/>
  <c r="X93" i="36"/>
  <c r="W93" i="36"/>
  <c r="V93" i="36"/>
  <c r="U93" i="36"/>
  <c r="N93" i="36"/>
  <c r="AG78" i="36"/>
  <c r="AC78" i="36"/>
  <c r="Y78" i="36"/>
  <c r="X78" i="36"/>
  <c r="W78" i="36"/>
  <c r="V78" i="36"/>
  <c r="N78" i="36"/>
  <c r="AG47" i="36"/>
  <c r="AC47" i="36"/>
  <c r="AB47" i="36"/>
  <c r="Y47" i="36"/>
  <c r="X47" i="36"/>
  <c r="W47" i="36"/>
  <c r="V47" i="36"/>
  <c r="U47" i="36"/>
  <c r="N47" i="36"/>
  <c r="AH13" i="36"/>
  <c r="AG13" i="36"/>
  <c r="AC13" i="36"/>
  <c r="AB13" i="36"/>
  <c r="W13" i="36"/>
  <c r="V13" i="36"/>
  <c r="U13" i="36"/>
  <c r="N13" i="36"/>
  <c r="AP21" i="36"/>
  <c r="AN21" i="36"/>
  <c r="V17" i="36"/>
  <c r="U17" i="36"/>
  <c r="N17" i="36"/>
  <c r="AH5" i="36"/>
  <c r="AG5" i="36"/>
  <c r="AB5" i="36"/>
  <c r="Y5" i="36"/>
  <c r="X5" i="36"/>
  <c r="W5" i="36"/>
  <c r="N5" i="36"/>
  <c r="AG66" i="36"/>
  <c r="Y66" i="36"/>
  <c r="W66" i="36"/>
  <c r="V66" i="36"/>
  <c r="U66" i="36"/>
  <c r="N66" i="36"/>
  <c r="AG167" i="36"/>
  <c r="X167" i="36"/>
  <c r="AG68" i="36"/>
  <c r="AB68" i="36"/>
  <c r="W68" i="36"/>
  <c r="V68" i="36"/>
  <c r="U68" i="36"/>
  <c r="N68" i="36"/>
  <c r="AG168" i="36"/>
  <c r="Y168" i="36"/>
  <c r="X168" i="36"/>
  <c r="W168" i="36"/>
  <c r="V168" i="36"/>
  <c r="U168" i="36"/>
  <c r="N168" i="36"/>
  <c r="AG94" i="36"/>
  <c r="AB94" i="36"/>
  <c r="AG153" i="36"/>
  <c r="AC153" i="36"/>
  <c r="U153" i="36"/>
  <c r="N153" i="36"/>
  <c r="Y85" i="36"/>
  <c r="X85" i="36"/>
  <c r="W85" i="36"/>
  <c r="U85" i="36"/>
  <c r="N85" i="36"/>
  <c r="AG71" i="36"/>
  <c r="AC71" i="36"/>
  <c r="Y71" i="36"/>
  <c r="X71" i="36"/>
  <c r="W71" i="36"/>
  <c r="V71" i="36"/>
  <c r="U71" i="36"/>
  <c r="N71" i="36"/>
  <c r="AG51" i="36"/>
  <c r="AB51" i="36"/>
  <c r="W51" i="36"/>
  <c r="U51" i="36"/>
  <c r="N51" i="36"/>
  <c r="AN19" i="36"/>
  <c r="AG19" i="36"/>
  <c r="AC19" i="36"/>
  <c r="AB19" i="36"/>
  <c r="Y19" i="36"/>
  <c r="X19" i="36"/>
  <c r="W19" i="36"/>
  <c r="V19" i="36"/>
  <c r="U19" i="36"/>
  <c r="N19" i="36"/>
  <c r="AP43" i="36"/>
  <c r="AH43" i="36"/>
  <c r="AG43" i="36"/>
  <c r="AC43" i="36"/>
  <c r="X43" i="36"/>
  <c r="V43" i="36"/>
  <c r="U43" i="36"/>
  <c r="N43" i="36"/>
  <c r="AG9" i="36"/>
  <c r="AC9" i="36"/>
  <c r="AB9" i="36"/>
  <c r="Y9" i="36"/>
  <c r="X9" i="36"/>
  <c r="W9" i="36"/>
  <c r="V9" i="36"/>
  <c r="U9" i="36"/>
  <c r="N9" i="36"/>
  <c r="AG28" i="36"/>
  <c r="AC28" i="36"/>
  <c r="AB28" i="36"/>
  <c r="X28" i="36"/>
  <c r="W28" i="36"/>
  <c r="V28" i="36"/>
  <c r="U28" i="36"/>
  <c r="N28" i="36"/>
  <c r="AG4" i="36"/>
  <c r="AC4" i="36"/>
  <c r="W4" i="36"/>
  <c r="V4" i="36"/>
  <c r="U4" i="36"/>
  <c r="N4" i="36"/>
  <c r="N89" i="36"/>
  <c r="AG157" i="36"/>
  <c r="X157" i="36"/>
  <c r="U157" i="36"/>
  <c r="N157" i="36"/>
  <c r="AG141" i="36"/>
  <c r="AG69" i="36"/>
  <c r="Y69" i="36"/>
  <c r="X69" i="36"/>
  <c r="N69" i="36"/>
  <c r="AG125" i="36"/>
  <c r="X125" i="36"/>
  <c r="W125" i="36"/>
  <c r="N125" i="36"/>
  <c r="W171" i="36"/>
  <c r="N171" i="36"/>
  <c r="AG59" i="36"/>
  <c r="Y59" i="36"/>
  <c r="U59" i="36"/>
  <c r="N59" i="36"/>
  <c r="AG60" i="36"/>
  <c r="X60" i="36"/>
  <c r="N60" i="36"/>
  <c r="AG50" i="36"/>
  <c r="N50" i="36"/>
  <c r="AG48" i="36"/>
  <c r="AC48" i="36"/>
  <c r="N48" i="36"/>
  <c r="AG84" i="36"/>
  <c r="Y84" i="36"/>
  <c r="W84" i="36"/>
  <c r="N84" i="36"/>
  <c r="AG36" i="36"/>
  <c r="Y36" i="36"/>
  <c r="W36" i="36"/>
  <c r="N36" i="36"/>
  <c r="AI150" i="36"/>
  <c r="AB31" i="36"/>
  <c r="AC31" i="36"/>
  <c r="EN108" i="36"/>
  <c r="DV108" i="36"/>
  <c r="DD108" i="36"/>
  <c r="CL108" i="36"/>
  <c r="BT108" i="36"/>
  <c r="AP150" i="36"/>
  <c r="AO150" i="36"/>
  <c r="EN97" i="36"/>
  <c r="DV97" i="36"/>
  <c r="DD97" i="36"/>
  <c r="CL97" i="36"/>
  <c r="BT97" i="36"/>
  <c r="AH97" i="36"/>
  <c r="AG97" i="36"/>
  <c r="AC97" i="36"/>
  <c r="AB97" i="36"/>
  <c r="Y97" i="36"/>
  <c r="X97" i="36"/>
  <c r="W97" i="36"/>
  <c r="V97" i="36"/>
  <c r="EN75" i="36"/>
  <c r="DV75" i="36"/>
  <c r="DD75" i="36"/>
  <c r="CL75" i="36"/>
  <c r="BT75" i="36"/>
  <c r="AH75" i="36"/>
  <c r="AG75" i="36"/>
  <c r="AC75" i="36"/>
  <c r="AB75" i="36"/>
  <c r="Y75" i="36"/>
  <c r="X75" i="36"/>
  <c r="W75" i="36"/>
  <c r="V75" i="36"/>
  <c r="U75" i="36"/>
  <c r="N75" i="36"/>
  <c r="EN79" i="36"/>
  <c r="DV79" i="36"/>
  <c r="DD79" i="36"/>
  <c r="CL79" i="36"/>
  <c r="U79" i="36"/>
  <c r="EN38" i="36"/>
  <c r="DV38" i="36"/>
  <c r="DD38" i="36"/>
  <c r="CL38" i="36"/>
  <c r="BT38" i="36"/>
  <c r="AH38" i="36"/>
  <c r="AG38" i="36"/>
  <c r="AC38" i="36"/>
  <c r="AB38" i="36"/>
  <c r="Y38" i="36"/>
  <c r="X38" i="36"/>
  <c r="W38" i="36"/>
  <c r="V38" i="36"/>
  <c r="U38" i="36"/>
  <c r="N38" i="36"/>
  <c r="EN31" i="36"/>
  <c r="DV31" i="36"/>
  <c r="DD31" i="36"/>
  <c r="CL31" i="36"/>
  <c r="BT31" i="36"/>
  <c r="AH31" i="36"/>
  <c r="AG31" i="36"/>
  <c r="Y31" i="36"/>
  <c r="X31" i="36"/>
  <c r="W31" i="36"/>
  <c r="V31" i="36"/>
  <c r="U31" i="36"/>
  <c r="N31" i="36"/>
  <c r="EN24" i="36"/>
  <c r="DV24" i="36"/>
  <c r="DD24" i="36"/>
  <c r="AH24" i="36"/>
  <c r="AG24" i="36"/>
  <c r="AC24" i="36"/>
  <c r="AB24" i="36"/>
  <c r="Y24" i="36"/>
  <c r="X24" i="36"/>
  <c r="W24" i="36"/>
  <c r="V24" i="36"/>
  <c r="U24" i="36"/>
  <c r="N24" i="36"/>
  <c r="EN12" i="36"/>
  <c r="DV12" i="36"/>
  <c r="DD12" i="36"/>
  <c r="AH12" i="36"/>
  <c r="AG12" i="36"/>
  <c r="AC12" i="36"/>
  <c r="AB12" i="36"/>
  <c r="Y12" i="36"/>
  <c r="X12" i="36"/>
  <c r="V12" i="36"/>
  <c r="U12" i="36"/>
  <c r="N12" i="36"/>
  <c r="EN10" i="36"/>
  <c r="DV10" i="36"/>
  <c r="DD10" i="36"/>
  <c r="AH10" i="36"/>
  <c r="AG10" i="36"/>
  <c r="AC10" i="36"/>
  <c r="AB10" i="36"/>
  <c r="X10" i="36"/>
  <c r="V10" i="36"/>
  <c r="U10" i="36"/>
  <c r="N10" i="36"/>
  <c r="EN3" i="36"/>
  <c r="DV3" i="36"/>
  <c r="DD3" i="36"/>
  <c r="CL3" i="36"/>
  <c r="BT3" i="36"/>
  <c r="AH3" i="36"/>
  <c r="AG3" i="36"/>
  <c r="AC3" i="36"/>
  <c r="AB3" i="36"/>
  <c r="Y3" i="36"/>
  <c r="X3" i="36"/>
  <c r="W3" i="36"/>
  <c r="V3" i="36"/>
  <c r="U3" i="36"/>
  <c r="N3" i="36"/>
  <c r="N44" i="36"/>
  <c r="AH44" i="36"/>
  <c r="AG44" i="36"/>
  <c r="AC44" i="36"/>
  <c r="AB44" i="36"/>
  <c r="Y44" i="36"/>
  <c r="X44" i="36"/>
  <c r="W44" i="36"/>
  <c r="V44" i="36"/>
  <c r="U44" i="36"/>
  <c r="U81" i="36"/>
  <c r="AB81" i="36"/>
  <c r="AG81" i="36"/>
  <c r="N82" i="36"/>
  <c r="N179" i="36"/>
  <c r="AG104" i="36"/>
  <c r="V104" i="36"/>
  <c r="AG137" i="36"/>
  <c r="AG121" i="36"/>
  <c r="N121" i="36"/>
  <c r="W74" i="36"/>
  <c r="V74" i="36"/>
  <c r="U74" i="36"/>
  <c r="N74" i="36"/>
  <c r="AC105" i="36"/>
  <c r="AB105" i="36"/>
  <c r="X105" i="36"/>
  <c r="V105" i="36"/>
  <c r="U105" i="36"/>
  <c r="AH206" i="36"/>
  <c r="AG206" i="36"/>
  <c r="AC206" i="36"/>
  <c r="AB206" i="36"/>
  <c r="Y206" i="36"/>
  <c r="X206" i="36"/>
  <c r="W206" i="36"/>
  <c r="V206" i="36"/>
  <c r="U206" i="36"/>
  <c r="N206" i="36"/>
  <c r="L206" i="36"/>
  <c r="AG158" i="36"/>
  <c r="W158" i="36"/>
  <c r="V158" i="36"/>
  <c r="AH65" i="36"/>
  <c r="AG65" i="36"/>
  <c r="AC65" i="36"/>
  <c r="AB65" i="36"/>
  <c r="Y65" i="36"/>
  <c r="X65" i="36"/>
  <c r="AH54" i="36"/>
  <c r="AG54" i="36"/>
  <c r="AC54" i="36"/>
  <c r="AB54" i="36"/>
  <c r="Y54" i="36"/>
  <c r="X54" i="36"/>
  <c r="W54" i="36"/>
  <c r="V54" i="36"/>
  <c r="U54" i="36"/>
  <c r="N54" i="36"/>
  <c r="W16" i="36"/>
  <c r="AH16" i="36"/>
  <c r="AG16" i="36"/>
  <c r="AC16" i="36"/>
  <c r="AB16" i="36"/>
  <c r="Y16" i="36"/>
  <c r="X16" i="36"/>
  <c r="V16" i="36"/>
  <c r="U16" i="36"/>
  <c r="N16" i="36"/>
  <c r="AH22" i="36"/>
  <c r="AG22" i="36"/>
  <c r="AC22" i="36"/>
  <c r="AB22" i="36"/>
  <c r="Y22" i="36"/>
  <c r="X22" i="36"/>
  <c r="W22" i="36"/>
  <c r="V22" i="36"/>
  <c r="U22" i="36"/>
  <c r="N22" i="36"/>
  <c r="BE37" i="36" l="1"/>
  <c r="BE42" i="36"/>
  <c r="BD37" i="36"/>
  <c r="BD20" i="36"/>
  <c r="L22" i="36"/>
  <c r="L71" i="36"/>
  <c r="L47" i="36"/>
  <c r="L46" i="36"/>
  <c r="L106" i="36"/>
  <c r="L196" i="36"/>
  <c r="L95" i="36"/>
  <c r="L91" i="36"/>
  <c r="L31" i="36"/>
  <c r="L36" i="36"/>
  <c r="L93" i="36"/>
  <c r="L129" i="36"/>
  <c r="L120" i="36"/>
  <c r="L136" i="36"/>
  <c r="L41" i="36"/>
  <c r="L123" i="36"/>
  <c r="L54" i="36"/>
  <c r="L112" i="36"/>
  <c r="L18" i="36"/>
  <c r="L33" i="36"/>
  <c r="L192" i="36"/>
  <c r="L14" i="36"/>
  <c r="L100" i="36"/>
  <c r="L183" i="36"/>
  <c r="L181" i="36"/>
  <c r="L175" i="36"/>
  <c r="L29" i="36"/>
  <c r="L4" i="36"/>
  <c r="L51" i="36"/>
  <c r="L64" i="36"/>
  <c r="L34" i="36"/>
  <c r="L30" i="36"/>
  <c r="L115" i="36"/>
  <c r="L38" i="36"/>
  <c r="L75" i="36"/>
  <c r="L150" i="36"/>
  <c r="L19" i="36"/>
  <c r="L188" i="36"/>
  <c r="L32" i="36"/>
  <c r="L208" i="36"/>
  <c r="L12" i="36"/>
  <c r="L9" i="36"/>
  <c r="L43" i="36"/>
  <c r="L66" i="36"/>
  <c r="L39" i="36"/>
  <c r="L135" i="36"/>
  <c r="L86" i="36"/>
  <c r="L111" i="36"/>
  <c r="L147" i="36"/>
  <c r="L199" i="36"/>
  <c r="L84" i="36"/>
  <c r="L166" i="36"/>
  <c r="L6" i="36"/>
  <c r="L44" i="36"/>
  <c r="L24" i="36"/>
  <c r="L168" i="36"/>
  <c r="L70" i="36"/>
  <c r="L203" i="36"/>
  <c r="L184" i="36"/>
  <c r="L109" i="36"/>
  <c r="L13" i="36"/>
  <c r="L78" i="36"/>
  <c r="L50" i="36"/>
  <c r="L10" i="36"/>
  <c r="L177" i="36"/>
  <c r="L87" i="36"/>
  <c r="L69" i="36"/>
  <c r="L142" i="36"/>
  <c r="L52" i="36"/>
  <c r="L96" i="36"/>
  <c r="L110" i="36"/>
  <c r="L201" i="36"/>
  <c r="L130" i="36"/>
  <c r="L204" i="36"/>
  <c r="L73" i="36"/>
  <c r="L16" i="36"/>
  <c r="L169" i="36"/>
  <c r="L5" i="36"/>
  <c r="L27" i="36"/>
  <c r="L68" i="36"/>
  <c r="L186" i="36"/>
  <c r="L191" i="36"/>
  <c r="L146" i="36"/>
  <c r="L56" i="36"/>
  <c r="L131" i="36"/>
  <c r="L48" i="36"/>
  <c r="L28" i="36"/>
  <c r="L176" i="36"/>
  <c r="L172" i="36"/>
  <c r="L7" i="36"/>
  <c r="L40" i="36"/>
  <c r="L118" i="36"/>
  <c r="L113" i="36"/>
  <c r="BD26" i="36"/>
  <c r="F127" i="36"/>
  <c r="E127" i="36" s="1" a="1"/>
  <c r="E127" i="36" s="1"/>
  <c r="V79" i="36"/>
  <c r="Y79" i="36"/>
  <c r="AB79" i="36"/>
  <c r="AC79" i="36"/>
  <c r="AG79" i="36"/>
  <c r="AH79" i="36"/>
  <c r="L79" i="36"/>
  <c r="N97" i="36"/>
  <c r="W79" i="36"/>
  <c r="X79" i="36"/>
  <c r="N79" i="36"/>
  <c r="U97" i="36"/>
  <c r="BC163" i="36"/>
  <c r="BD163" i="36"/>
  <c r="BC143" i="36"/>
  <c r="BD143" i="36"/>
  <c r="BC8" i="36"/>
  <c r="BC23" i="36"/>
  <c r="BC161" i="36"/>
  <c r="BC174" i="36"/>
  <c r="BC72" i="36"/>
  <c r="BD35" i="36"/>
  <c r="BD45" i="36"/>
  <c r="F180" i="36"/>
  <c r="E180" i="36" s="1" a="1"/>
  <c r="E180" i="36" s="1"/>
  <c r="BD103" i="36"/>
  <c r="BD67" i="36"/>
  <c r="F98" i="36"/>
  <c r="BE117" i="36"/>
  <c r="BF26" i="36"/>
  <c r="L89" i="36"/>
  <c r="L121" i="36"/>
  <c r="L171" i="36"/>
  <c r="L104" i="36"/>
  <c r="X108" i="36"/>
  <c r="X150" i="36"/>
  <c r="Y108" i="36"/>
  <c r="Y150" i="36"/>
  <c r="W108" i="36"/>
  <c r="W150" i="36"/>
  <c r="AG108" i="36"/>
  <c r="AG150" i="36"/>
  <c r="L65" i="36"/>
  <c r="AH108" i="36"/>
  <c r="AH150" i="36"/>
  <c r="AB108" i="36"/>
  <c r="AB150" i="36"/>
  <c r="O150" i="36"/>
  <c r="N108" i="36"/>
  <c r="N150" i="36"/>
  <c r="V108" i="36"/>
  <c r="V150" i="36"/>
  <c r="AC108" i="36"/>
  <c r="AC150" i="36"/>
  <c r="U108" i="36"/>
  <c r="U150" i="36"/>
  <c r="L157" i="36"/>
  <c r="L82" i="36"/>
  <c r="U121" i="36"/>
  <c r="AC158" i="36"/>
  <c r="Y105" i="36"/>
  <c r="W121" i="36"/>
  <c r="L81" i="36"/>
  <c r="W81" i="36"/>
  <c r="Y74" i="36"/>
  <c r="X121" i="36"/>
  <c r="W104" i="36"/>
  <c r="U104" i="36"/>
  <c r="AG105" i="36"/>
  <c r="AC74" i="36"/>
  <c r="AB121" i="36"/>
  <c r="AB104" i="36"/>
  <c r="AG82" i="36"/>
  <c r="V137" i="36"/>
  <c r="X148" i="36"/>
  <c r="N104" i="36"/>
  <c r="Y121" i="36"/>
  <c r="N65" i="36"/>
  <c r="AH105" i="36"/>
  <c r="U65" i="36"/>
  <c r="AH74" i="36"/>
  <c r="Y82" i="36"/>
  <c r="X81" i="36"/>
  <c r="AB82" i="36"/>
  <c r="L137" i="36"/>
  <c r="N81" i="36"/>
  <c r="X74" i="36"/>
  <c r="AB74" i="36"/>
  <c r="AC121" i="36"/>
  <c r="V65" i="36"/>
  <c r="L105" i="36"/>
  <c r="AH121" i="36"/>
  <c r="V82" i="36"/>
  <c r="X104" i="36"/>
  <c r="AC137" i="36"/>
  <c r="Y158" i="36"/>
  <c r="W105" i="36"/>
  <c r="N137" i="36"/>
  <c r="W148" i="36"/>
  <c r="V121" i="36"/>
  <c r="U137" i="36"/>
  <c r="AG74" i="36"/>
  <c r="W65" i="36"/>
  <c r="N105" i="36"/>
  <c r="L74" i="36"/>
  <c r="V81" i="36"/>
  <c r="X89" i="36"/>
  <c r="L144" i="36"/>
  <c r="N144" i="36"/>
  <c r="U144" i="36"/>
  <c r="X171" i="36"/>
  <c r="AC89" i="36"/>
  <c r="AB171" i="36"/>
  <c r="AC144" i="36"/>
  <c r="AG171" i="36"/>
  <c r="L141" i="36"/>
  <c r="AG89" i="36"/>
  <c r="V171" i="36"/>
  <c r="U171" i="36"/>
  <c r="AB144" i="36"/>
  <c r="U125" i="36"/>
  <c r="AG144" i="36"/>
  <c r="L125" i="36"/>
  <c r="N141" i="36"/>
  <c r="AC141" i="36"/>
  <c r="AB125" i="36"/>
  <c r="W144" i="36"/>
  <c r="X144" i="36"/>
  <c r="W89" i="36"/>
  <c r="V125" i="36"/>
  <c r="AC157" i="36"/>
  <c r="W141" i="36"/>
  <c r="V144" i="36"/>
  <c r="Y141" i="36"/>
  <c r="BF114" i="36"/>
  <c r="BF49" i="36"/>
  <c r="BF103" i="36"/>
  <c r="BE35" i="36"/>
  <c r="BD42" i="36"/>
  <c r="BD119" i="36"/>
  <c r="BF63" i="36"/>
  <c r="BF67" i="36"/>
  <c r="BF119" i="36"/>
  <c r="BD57" i="36"/>
  <c r="BD63" i="36"/>
  <c r="M11" i="4" s="1"/>
  <c r="N11" i="4" s="1" a="1"/>
  <c r="N11" i="4" s="1"/>
  <c r="BF58" i="36"/>
  <c r="BF57" i="36"/>
  <c r="BD114" i="36"/>
  <c r="BD58" i="36"/>
  <c r="BD117" i="36"/>
  <c r="BE45" i="36"/>
  <c r="BF117" i="36"/>
  <c r="BD49" i="36"/>
  <c r="BD25" i="36"/>
  <c r="AG179" i="36"/>
  <c r="V179" i="36"/>
  <c r="AB148" i="36"/>
  <c r="N158" i="36"/>
  <c r="AC179" i="36"/>
  <c r="L61" i="36"/>
  <c r="L17" i="36"/>
  <c r="N164" i="36"/>
  <c r="AB164" i="36"/>
  <c r="N134" i="36"/>
  <c r="O173" i="36"/>
  <c r="X164" i="36"/>
  <c r="AC55" i="36"/>
  <c r="U173" i="36"/>
  <c r="W164" i="36"/>
  <c r="AB61" i="36"/>
  <c r="AG55" i="36"/>
  <c r="V173" i="36"/>
  <c r="AG164" i="36"/>
  <c r="X134" i="36"/>
  <c r="U61" i="36"/>
  <c r="W173" i="36"/>
  <c r="X173" i="36"/>
  <c r="AH133" i="36"/>
  <c r="V61" i="36"/>
  <c r="AB173" i="36"/>
  <c r="O133" i="36"/>
  <c r="X55" i="36"/>
  <c r="L55" i="36"/>
  <c r="W61" i="36"/>
  <c r="Y55" i="36"/>
  <c r="N55" i="36"/>
  <c r="AG173" i="36"/>
  <c r="AC164" i="36"/>
  <c r="L178" i="36"/>
  <c r="AC159" i="36"/>
  <c r="AG178" i="36"/>
  <c r="Y149" i="36"/>
  <c r="AH187" i="36"/>
  <c r="AG159" i="36"/>
  <c r="W149" i="36"/>
  <c r="W159" i="36"/>
  <c r="O185" i="36"/>
  <c r="Y159" i="36"/>
  <c r="AB159" i="36"/>
  <c r="AB187" i="36"/>
  <c r="L159" i="36"/>
  <c r="L153" i="36"/>
  <c r="N159" i="36"/>
  <c r="W185" i="36"/>
  <c r="U187" i="36"/>
  <c r="AB149" i="36"/>
  <c r="L158" i="36"/>
  <c r="U178" i="36"/>
  <c r="N149" i="36"/>
  <c r="AH149" i="36"/>
  <c r="X159" i="36"/>
  <c r="V149" i="36"/>
  <c r="V178" i="36"/>
  <c r="Y185" i="36"/>
  <c r="L149" i="36"/>
  <c r="X149" i="36"/>
  <c r="AH17" i="36"/>
  <c r="AH21" i="36"/>
  <c r="L94" i="36"/>
  <c r="W17" i="36"/>
  <c r="L21" i="36"/>
  <c r="Y17" i="36"/>
  <c r="X17" i="36"/>
  <c r="N21" i="36"/>
  <c r="AB17" i="36"/>
  <c r="AB21" i="36"/>
  <c r="AC17" i="36"/>
  <c r="U21" i="36"/>
  <c r="AG17" i="36"/>
  <c r="V21" i="36"/>
  <c r="V167" i="36"/>
  <c r="AB153" i="36"/>
  <c r="L179" i="36"/>
  <c r="L85" i="36"/>
  <c r="W153" i="36"/>
  <c r="X153" i="36"/>
  <c r="AO153" i="36"/>
  <c r="L167" i="36"/>
  <c r="AB85" i="36"/>
  <c r="N167" i="36"/>
  <c r="N94" i="36"/>
  <c r="W43" i="36"/>
  <c r="AM43" i="36"/>
  <c r="AL43" i="36"/>
  <c r="AI43" i="36"/>
  <c r="U167" i="36"/>
  <c r="U94" i="36"/>
  <c r="AG85" i="36"/>
  <c r="Y94" i="36"/>
  <c r="AC167" i="36"/>
  <c r="X94" i="36"/>
  <c r="AH85" i="36"/>
  <c r="AH94" i="36"/>
  <c r="V94" i="36"/>
  <c r="U84" i="36"/>
  <c r="Z84" i="36"/>
  <c r="U158" i="36"/>
  <c r="N148" i="36"/>
  <c r="L148" i="36"/>
  <c r="X158" i="36"/>
  <c r="V148" i="36"/>
  <c r="AB158" i="36"/>
  <c r="AC148" i="36"/>
  <c r="AG148" i="36"/>
  <c r="W179" i="36"/>
  <c r="BC107" i="36"/>
  <c r="L185" i="36"/>
  <c r="L132" i="36"/>
  <c r="AC187" i="36"/>
  <c r="AG187" i="36"/>
  <c r="U185" i="36"/>
  <c r="Y187" i="36"/>
  <c r="W187" i="36"/>
  <c r="AH185" i="36"/>
  <c r="V187" i="36"/>
  <c r="X185" i="36"/>
  <c r="N187" i="36"/>
  <c r="L187" i="36"/>
  <c r="AB185" i="36"/>
  <c r="W132" i="36"/>
  <c r="Y132" i="36"/>
  <c r="AB132" i="36"/>
  <c r="X132" i="36"/>
  <c r="N133" i="36"/>
  <c r="AG132" i="36"/>
  <c r="U133" i="36"/>
  <c r="AH132" i="36"/>
  <c r="AC132" i="36"/>
  <c r="V133" i="36"/>
  <c r="BC156" i="36"/>
  <c r="AW53" i="36"/>
  <c r="AW124" i="36"/>
  <c r="AW143" i="36"/>
  <c r="BC124" i="36"/>
  <c r="BC53" i="36"/>
  <c r="BC202" i="36"/>
  <c r="AW122" i="36"/>
  <c r="AW8" i="36"/>
  <c r="AW174" i="36"/>
  <c r="AW102" i="36"/>
  <c r="AW161" i="36"/>
  <c r="AW23" i="36"/>
  <c r="BC80" i="36"/>
  <c r="AW202" i="36"/>
  <c r="BC62" i="36"/>
  <c r="AW107" i="36"/>
  <c r="AW62" i="36"/>
  <c r="AW80" i="36"/>
  <c r="BD174" i="36"/>
  <c r="AW72" i="36"/>
  <c r="BC102" i="36"/>
  <c r="AW90" i="36"/>
  <c r="BC170" i="36"/>
  <c r="AW139" i="36"/>
  <c r="AW163" i="36"/>
  <c r="AW156" i="36"/>
  <c r="AW170" i="36"/>
  <c r="BC122" i="36"/>
  <c r="BC139" i="36"/>
  <c r="BC90" i="36"/>
  <c r="B151" i="38"/>
  <c r="B107" i="38"/>
  <c r="B10" i="38"/>
  <c r="B144" i="38"/>
  <c r="B14" i="38"/>
  <c r="B146" i="38"/>
  <c r="B79" i="38"/>
  <c r="B81" i="38"/>
  <c r="B64" i="38"/>
  <c r="B72" i="38"/>
  <c r="B138" i="38"/>
  <c r="L97" i="36"/>
  <c r="L116" i="36"/>
  <c r="AO24" i="36"/>
  <c r="AY24" i="36"/>
  <c r="O79" i="36"/>
  <c r="AI79" i="36"/>
  <c r="AZ24" i="36"/>
  <c r="AP24" i="36"/>
  <c r="AO75" i="36"/>
  <c r="AY75" i="36"/>
  <c r="AO108" i="36"/>
  <c r="AI75" i="36"/>
  <c r="AO31" i="36"/>
  <c r="AY31" i="36"/>
  <c r="AZ10" i="36"/>
  <c r="AP10" i="36"/>
  <c r="AP31" i="36"/>
  <c r="AZ31" i="36"/>
  <c r="O31" i="36"/>
  <c r="AI10" i="36"/>
  <c r="L60" i="36"/>
  <c r="AY3" i="36"/>
  <c r="AO3" i="36"/>
  <c r="AP108" i="36"/>
  <c r="O12" i="36"/>
  <c r="AI24" i="36"/>
  <c r="O75" i="36"/>
  <c r="O24" i="36"/>
  <c r="AI12" i="36"/>
  <c r="AZ3" i="36"/>
  <c r="AP3" i="36"/>
  <c r="AY10" i="36"/>
  <c r="AO10" i="36"/>
  <c r="AZ75" i="36"/>
  <c r="AP75" i="36"/>
  <c r="AI31" i="36"/>
  <c r="AR31" i="36"/>
  <c r="AO97" i="36"/>
  <c r="O3" i="36"/>
  <c r="O10" i="36"/>
  <c r="O108" i="36"/>
  <c r="AZ12" i="36"/>
  <c r="AP12" i="36"/>
  <c r="AO38" i="36"/>
  <c r="AY38" i="36"/>
  <c r="AO79" i="36"/>
  <c r="L108" i="36"/>
  <c r="AP97" i="36"/>
  <c r="AI3" i="36"/>
  <c r="AI97" i="36"/>
  <c r="O97" i="36"/>
  <c r="AI38" i="36"/>
  <c r="O38" i="36"/>
  <c r="AY12" i="36"/>
  <c r="AO12" i="36"/>
  <c r="AP38" i="36"/>
  <c r="AZ38" i="36"/>
  <c r="AP79" i="36"/>
  <c r="AZ79" i="36"/>
  <c r="AI108" i="36"/>
  <c r="AR150" i="36"/>
  <c r="O16" i="36"/>
  <c r="AO22" i="36"/>
  <c r="AY22" i="36"/>
  <c r="AP16" i="36"/>
  <c r="AZ16" i="36"/>
  <c r="AI44" i="36"/>
  <c r="AZ54" i="36"/>
  <c r="AP54" i="36"/>
  <c r="O22" i="36"/>
  <c r="O148" i="36"/>
  <c r="AI54" i="36"/>
  <c r="AZ206" i="36"/>
  <c r="AP206" i="36"/>
  <c r="O54" i="36"/>
  <c r="AY74" i="36"/>
  <c r="AO74" i="36"/>
  <c r="AI22" i="36"/>
  <c r="O206" i="36"/>
  <c r="O44" i="36"/>
  <c r="C8" i="4" s="1"/>
  <c r="AZ22" i="36"/>
  <c r="AP22" i="36"/>
  <c r="AP65" i="36"/>
  <c r="AP74" i="36"/>
  <c r="AZ74" i="36"/>
  <c r="AY121" i="36"/>
  <c r="AO121" i="36"/>
  <c r="AY44" i="36"/>
  <c r="AO44" i="36"/>
  <c r="AI121" i="36"/>
  <c r="AI206" i="36"/>
  <c r="AP148" i="36"/>
  <c r="AO16" i="36"/>
  <c r="AY16" i="36"/>
  <c r="AI65" i="36"/>
  <c r="AO54" i="36"/>
  <c r="AY54" i="36"/>
  <c r="AO65" i="36"/>
  <c r="O121" i="36"/>
  <c r="AI16" i="36"/>
  <c r="AR16" i="36"/>
  <c r="AY206" i="36"/>
  <c r="AO206" i="36"/>
  <c r="O74" i="36"/>
  <c r="AP121" i="36"/>
  <c r="AZ44" i="36"/>
  <c r="F15" i="4" s="1"/>
  <c r="AP44" i="36"/>
  <c r="AI74" i="36"/>
  <c r="O65" i="36"/>
  <c r="AI84" i="36"/>
  <c r="AR84" i="36"/>
  <c r="O50" i="36"/>
  <c r="AP69" i="36"/>
  <c r="AZ69" i="36"/>
  <c r="L59" i="36"/>
  <c r="AO157" i="36"/>
  <c r="AZ125" i="36"/>
  <c r="AP125" i="36"/>
  <c r="AZ59" i="36"/>
  <c r="AP59" i="36"/>
  <c r="O144" i="36"/>
  <c r="AP89" i="36"/>
  <c r="AX68" i="36"/>
  <c r="AN68" i="36"/>
  <c r="O168" i="36"/>
  <c r="AZ66" i="36"/>
  <c r="AP66" i="36"/>
  <c r="W94" i="36"/>
  <c r="AL94" i="36"/>
  <c r="AJ94" i="36"/>
  <c r="AI94" i="36"/>
  <c r="O43" i="36"/>
  <c r="AY9" i="36"/>
  <c r="AO9" i="36"/>
  <c r="AP167" i="36"/>
  <c r="AZ153" i="36"/>
  <c r="AP153" i="36"/>
  <c r="AZ9" i="36"/>
  <c r="AP9" i="36"/>
  <c r="AN153" i="36"/>
  <c r="O19" i="36"/>
  <c r="O66" i="36"/>
  <c r="AX71" i="36"/>
  <c r="AN71" i="36"/>
  <c r="AY19" i="36"/>
  <c r="AO19" i="36"/>
  <c r="AY51" i="36"/>
  <c r="AO51" i="36"/>
  <c r="AZ168" i="36"/>
  <c r="AP168" i="36"/>
  <c r="AX66" i="36"/>
  <c r="AN66" i="36"/>
  <c r="AX51" i="36"/>
  <c r="AN51" i="36"/>
  <c r="AZ71" i="36"/>
  <c r="AP71" i="36"/>
  <c r="AZ13" i="36"/>
  <c r="AP13" i="36"/>
  <c r="AP126" i="36"/>
  <c r="AZ126" i="36"/>
  <c r="AZ47" i="36"/>
  <c r="AP47" i="36"/>
  <c r="AN169" i="36"/>
  <c r="AX169" i="36"/>
  <c r="AI172" i="36"/>
  <c r="AP116" i="36"/>
  <c r="AZ116" i="36"/>
  <c r="AN142" i="36"/>
  <c r="AX142" i="36"/>
  <c r="AX126" i="36"/>
  <c r="AN126" i="36"/>
  <c r="AO17" i="36"/>
  <c r="AO169" i="36"/>
  <c r="AY169" i="36"/>
  <c r="AR142" i="36"/>
  <c r="AI142" i="36"/>
  <c r="AO166" i="36"/>
  <c r="AY166" i="36"/>
  <c r="O5" i="36"/>
  <c r="AX186" i="36"/>
  <c r="AN186" i="36"/>
  <c r="O93" i="36"/>
  <c r="AP166" i="36"/>
  <c r="AZ166" i="36"/>
  <c r="AI186" i="36"/>
  <c r="AI177" i="36"/>
  <c r="AX5" i="36"/>
  <c r="AN5" i="36"/>
  <c r="AX166" i="36"/>
  <c r="AN166" i="36"/>
  <c r="AY186" i="36"/>
  <c r="AO186" i="36"/>
  <c r="O147" i="36"/>
  <c r="AP147" i="36"/>
  <c r="AZ147" i="36"/>
  <c r="AZ186" i="36"/>
  <c r="AP186" i="36"/>
  <c r="AI126" i="36"/>
  <c r="AI191" i="36"/>
  <c r="AY5" i="36"/>
  <c r="AO5" i="36"/>
  <c r="AY126" i="36"/>
  <c r="AO126" i="36"/>
  <c r="AN191" i="36"/>
  <c r="AX191" i="36"/>
  <c r="AZ5" i="36"/>
  <c r="AP5" i="36"/>
  <c r="AX177" i="36"/>
  <c r="AN177" i="36"/>
  <c r="AX93" i="36"/>
  <c r="AN93" i="36"/>
  <c r="AZ142" i="36"/>
  <c r="AP142" i="36"/>
  <c r="AO47" i="36"/>
  <c r="AY47" i="36"/>
  <c r="AI169" i="36"/>
  <c r="AZ93" i="36"/>
  <c r="AP93" i="36"/>
  <c r="AI147" i="36"/>
  <c r="O78" i="36"/>
  <c r="AX147" i="36"/>
  <c r="AN147" i="36"/>
  <c r="AP177" i="36"/>
  <c r="AZ177" i="36"/>
  <c r="L154" i="36"/>
  <c r="AI176" i="36"/>
  <c r="AO93" i="36"/>
  <c r="AY93" i="36"/>
  <c r="O17" i="36"/>
  <c r="AN47" i="36"/>
  <c r="AX47" i="36"/>
  <c r="O47" i="36"/>
  <c r="AI93" i="36"/>
  <c r="AI116" i="36"/>
  <c r="O169" i="36"/>
  <c r="AO147" i="36"/>
  <c r="AY147" i="36"/>
  <c r="O126" i="36"/>
  <c r="O142" i="36"/>
  <c r="AZ176" i="36"/>
  <c r="AP176" i="36"/>
  <c r="AI21" i="36"/>
  <c r="AP17" i="36"/>
  <c r="AI78" i="36"/>
  <c r="AX78" i="36"/>
  <c r="AN78" i="36"/>
  <c r="AY142" i="36"/>
  <c r="AO142" i="36"/>
  <c r="AP78" i="36"/>
  <c r="AZ78" i="36"/>
  <c r="AP169" i="36"/>
  <c r="AZ169" i="36"/>
  <c r="AN176" i="36"/>
  <c r="AX176" i="36"/>
  <c r="O21" i="36"/>
  <c r="AR17" i="36"/>
  <c r="AI17" i="36"/>
  <c r="AX13" i="36"/>
  <c r="AN13" i="36"/>
  <c r="AN17" i="36"/>
  <c r="AY13" i="36"/>
  <c r="AO13" i="36"/>
  <c r="O191" i="36"/>
  <c r="O177" i="36"/>
  <c r="O172" i="36"/>
  <c r="L126" i="36"/>
  <c r="AY176" i="36"/>
  <c r="AO176" i="36"/>
  <c r="AP191" i="36"/>
  <c r="AZ191" i="36"/>
  <c r="AI47" i="36"/>
  <c r="AY135" i="36"/>
  <c r="AO135" i="36"/>
  <c r="O188" i="36"/>
  <c r="AY188" i="36"/>
  <c r="AO188" i="36"/>
  <c r="AI152" i="36"/>
  <c r="AX96" i="36"/>
  <c r="AN96" i="36"/>
  <c r="AY152" i="36"/>
  <c r="AO152" i="36"/>
  <c r="AX154" i="36"/>
  <c r="AN154" i="36"/>
  <c r="O152" i="36"/>
  <c r="AY154" i="36"/>
  <c r="AO154" i="36"/>
  <c r="L152" i="36"/>
  <c r="AP146" i="36"/>
  <c r="AZ146" i="36"/>
  <c r="AR106" i="36"/>
  <c r="AI106" i="36"/>
  <c r="O203" i="36"/>
  <c r="AX146" i="36"/>
  <c r="AN146" i="36"/>
  <c r="O96" i="36"/>
  <c r="AX152" i="36"/>
  <c r="AN152" i="36"/>
  <c r="AX46" i="36"/>
  <c r="AN46" i="36"/>
  <c r="AI112" i="36"/>
  <c r="AX112" i="36"/>
  <c r="AN112" i="36"/>
  <c r="AO112" i="36"/>
  <c r="AY112" i="36"/>
  <c r="AI192" i="36"/>
  <c r="AR146" i="36"/>
  <c r="AI146" i="36"/>
  <c r="AN135" i="36"/>
  <c r="AP46" i="36"/>
  <c r="AZ46" i="36"/>
  <c r="AN7" i="36"/>
  <c r="AX7" i="36"/>
  <c r="AX39" i="36"/>
  <c r="AN39" i="36"/>
  <c r="AP203" i="36"/>
  <c r="AZ203" i="36"/>
  <c r="AP39" i="36"/>
  <c r="AZ39" i="36"/>
  <c r="AZ152" i="36"/>
  <c r="AP152" i="36"/>
  <c r="O46" i="36"/>
  <c r="AZ106" i="36"/>
  <c r="AP106" i="36"/>
  <c r="O112" i="36"/>
  <c r="AZ112" i="36"/>
  <c r="AP112" i="36"/>
  <c r="AX192" i="36"/>
  <c r="AN192" i="36"/>
  <c r="AX203" i="36"/>
  <c r="AN203" i="36"/>
  <c r="AY46" i="36"/>
  <c r="AO46" i="36"/>
  <c r="AI39" i="36"/>
  <c r="AX188" i="36"/>
  <c r="AN188" i="36"/>
  <c r="AP192" i="36"/>
  <c r="AZ192" i="36"/>
  <c r="AI203" i="36"/>
  <c r="AR203" i="36"/>
  <c r="AY7" i="36"/>
  <c r="AO7" i="36"/>
  <c r="AY39" i="36"/>
  <c r="AO39" i="36"/>
  <c r="AI52" i="36"/>
  <c r="AZ188" i="36"/>
  <c r="AP188" i="36"/>
  <c r="AY96" i="36"/>
  <c r="AO96" i="36"/>
  <c r="AX52" i="36"/>
  <c r="AN52" i="36"/>
  <c r="AI70" i="36"/>
  <c r="O146" i="36"/>
  <c r="O39" i="36"/>
  <c r="AY52" i="36"/>
  <c r="AO52" i="36"/>
  <c r="AN70" i="36"/>
  <c r="AX70" i="36"/>
  <c r="AI154" i="36"/>
  <c r="AZ52" i="36"/>
  <c r="AP52" i="36"/>
  <c r="O70" i="36"/>
  <c r="AZ70" i="36"/>
  <c r="AP70" i="36"/>
  <c r="AZ154" i="36"/>
  <c r="AP154" i="36"/>
  <c r="AR46" i="36"/>
  <c r="AI46" i="36"/>
  <c r="AN106" i="36"/>
  <c r="AX106" i="36"/>
  <c r="AY106" i="36"/>
  <c r="AO106" i="36"/>
  <c r="O106" i="36"/>
  <c r="AI188" i="36"/>
  <c r="O192" i="36"/>
  <c r="AY192" i="36"/>
  <c r="AO192" i="36"/>
  <c r="AY203" i="36"/>
  <c r="AO203" i="36"/>
  <c r="AI196" i="36"/>
  <c r="AN149" i="36"/>
  <c r="AO40" i="36"/>
  <c r="AY40" i="36"/>
  <c r="O196" i="36"/>
  <c r="AZ201" i="36"/>
  <c r="AP201" i="36"/>
  <c r="AY27" i="36"/>
  <c r="AO27" i="36"/>
  <c r="AI32" i="36"/>
  <c r="AN14" i="36"/>
  <c r="AX14" i="36"/>
  <c r="AI64" i="36"/>
  <c r="AN100" i="36"/>
  <c r="AX100" i="36"/>
  <c r="O111" i="36"/>
  <c r="AZ111" i="36"/>
  <c r="AP111" i="36"/>
  <c r="AN185" i="36"/>
  <c r="AN181" i="36"/>
  <c r="AX181" i="36"/>
  <c r="AZ27" i="36"/>
  <c r="AP27" i="36"/>
  <c r="AN32" i="36"/>
  <c r="AX32" i="36"/>
  <c r="AX64" i="36"/>
  <c r="AN64" i="36"/>
  <c r="AO100" i="36"/>
  <c r="AY100" i="36"/>
  <c r="AO185" i="36"/>
  <c r="AN187" i="36"/>
  <c r="AI181" i="36"/>
  <c r="AX110" i="36"/>
  <c r="AN110" i="36"/>
  <c r="AI201" i="36"/>
  <c r="AY181" i="36"/>
  <c r="AO181" i="36"/>
  <c r="AI40" i="36"/>
  <c r="O184" i="36"/>
  <c r="AN201" i="36"/>
  <c r="AX201" i="36"/>
  <c r="AP149" i="36"/>
  <c r="AZ149" i="36"/>
  <c r="AP118" i="36"/>
  <c r="AZ118" i="36"/>
  <c r="AP14" i="36"/>
  <c r="AZ14" i="36"/>
  <c r="O110" i="36"/>
  <c r="O201" i="36"/>
  <c r="AX196" i="36"/>
  <c r="AN196" i="36"/>
  <c r="AI149" i="36"/>
  <c r="AI118" i="36"/>
  <c r="AI129" i="36"/>
  <c r="AO149" i="36"/>
  <c r="AP40" i="36"/>
  <c r="AZ40" i="36"/>
  <c r="AO32" i="36"/>
  <c r="AY32" i="36"/>
  <c r="O14" i="36"/>
  <c r="AO64" i="36"/>
  <c r="AY64" i="36"/>
  <c r="O100" i="36"/>
  <c r="AP185" i="36"/>
  <c r="O27" i="36"/>
  <c r="AP32" i="36"/>
  <c r="AZ32" i="36"/>
  <c r="AZ64" i="36"/>
  <c r="AP64" i="36"/>
  <c r="AI159" i="36"/>
  <c r="AP183" i="36"/>
  <c r="AZ183" i="36"/>
  <c r="AI6" i="36"/>
  <c r="AN159" i="36"/>
  <c r="AO178" i="36"/>
  <c r="AY178" i="36"/>
  <c r="AI184" i="36"/>
  <c r="AN183" i="36"/>
  <c r="AX183" i="36"/>
  <c r="O187" i="36"/>
  <c r="AY110" i="36"/>
  <c r="AO110" i="36"/>
  <c r="AN6" i="36"/>
  <c r="AX6" i="36"/>
  <c r="AO159" i="36"/>
  <c r="O178" i="36"/>
  <c r="AP178" i="36"/>
  <c r="AZ178" i="36"/>
  <c r="AN184" i="36"/>
  <c r="AX184" i="36"/>
  <c r="AI183" i="36"/>
  <c r="O149" i="36"/>
  <c r="AI27" i="36"/>
  <c r="AO187" i="36"/>
  <c r="AP129" i="36"/>
  <c r="AZ129" i="36"/>
  <c r="AZ6" i="36"/>
  <c r="AP6" i="36"/>
  <c r="AZ110" i="36"/>
  <c r="AP110" i="36"/>
  <c r="O129" i="36"/>
  <c r="AX40" i="36"/>
  <c r="AN40" i="36"/>
  <c r="AY201" i="36"/>
  <c r="AO201" i="36"/>
  <c r="AI111" i="36"/>
  <c r="AX118" i="36"/>
  <c r="AN118" i="36"/>
  <c r="AN129" i="36"/>
  <c r="AX129" i="36"/>
  <c r="AY14" i="36"/>
  <c r="AO14" i="36"/>
  <c r="O40" i="36"/>
  <c r="AN111" i="36"/>
  <c r="AX111" i="36"/>
  <c r="O181" i="36"/>
  <c r="AX27" i="36"/>
  <c r="AN27" i="36"/>
  <c r="AI14" i="36"/>
  <c r="AZ196" i="36"/>
  <c r="AP196" i="36"/>
  <c r="AI100" i="36"/>
  <c r="AR100" i="36"/>
  <c r="AY111" i="36"/>
  <c r="AO111" i="36"/>
  <c r="AZ181" i="36"/>
  <c r="AP181" i="36"/>
  <c r="AP100" i="36"/>
  <c r="AZ100" i="36"/>
  <c r="AI178" i="36"/>
  <c r="AP187" i="36"/>
  <c r="AO118" i="36"/>
  <c r="AY118" i="36"/>
  <c r="O64" i="36"/>
  <c r="AN178" i="36"/>
  <c r="AX178" i="36"/>
  <c r="AY196" i="36"/>
  <c r="AO196" i="36"/>
  <c r="O6" i="36"/>
  <c r="AY6" i="36"/>
  <c r="AO6" i="36"/>
  <c r="O159" i="36"/>
  <c r="AP159" i="36"/>
  <c r="AI110" i="36"/>
  <c r="AP184" i="36"/>
  <c r="AZ184" i="36"/>
  <c r="O118" i="36"/>
  <c r="AO129" i="36"/>
  <c r="AY129" i="36"/>
  <c r="AZ18" i="36"/>
  <c r="AP18" i="36"/>
  <c r="AI30" i="36"/>
  <c r="AN175" i="36"/>
  <c r="AX175" i="36"/>
  <c r="AO175" i="36"/>
  <c r="AY175" i="36"/>
  <c r="AI199" i="36"/>
  <c r="AY30" i="36"/>
  <c r="AO30" i="36"/>
  <c r="O175" i="36"/>
  <c r="AO115" i="36"/>
  <c r="AY115" i="36"/>
  <c r="O208" i="36"/>
  <c r="AI56" i="36"/>
  <c r="AZ115" i="36"/>
  <c r="AP115" i="36"/>
  <c r="AN130" i="36"/>
  <c r="AX130" i="36"/>
  <c r="O56" i="36"/>
  <c r="AO56" i="36"/>
  <c r="AY56" i="36"/>
  <c r="O87" i="36"/>
  <c r="AP87" i="36"/>
  <c r="AZ87" i="36"/>
  <c r="AZ130" i="36"/>
  <c r="AP130" i="36"/>
  <c r="O18" i="36"/>
  <c r="AN30" i="36"/>
  <c r="AX30" i="36"/>
  <c r="AI115" i="36"/>
  <c r="O199" i="36"/>
  <c r="AX87" i="36"/>
  <c r="AN87" i="36"/>
  <c r="AI130" i="36"/>
  <c r="AN56" i="36"/>
  <c r="AX56" i="36"/>
  <c r="AZ56" i="36"/>
  <c r="AP56" i="36"/>
  <c r="AI113" i="36"/>
  <c r="O86" i="36"/>
  <c r="AI204" i="36"/>
  <c r="AZ30" i="36"/>
  <c r="AP30" i="36"/>
  <c r="AP86" i="36"/>
  <c r="AZ86" i="36"/>
  <c r="AN113" i="36"/>
  <c r="AX113" i="36"/>
  <c r="AO204" i="36"/>
  <c r="AY204" i="36"/>
  <c r="AY34" i="36"/>
  <c r="AO34" i="36"/>
  <c r="AN86" i="36"/>
  <c r="AX86" i="36"/>
  <c r="O120" i="36"/>
  <c r="AN115" i="36"/>
  <c r="AX115" i="36"/>
  <c r="AO87" i="36"/>
  <c r="AY87" i="36"/>
  <c r="AP113" i="36"/>
  <c r="AZ113" i="36"/>
  <c r="O204" i="36"/>
  <c r="AZ204" i="36"/>
  <c r="AP204" i="36"/>
  <c r="AI136" i="36"/>
  <c r="AP34" i="36"/>
  <c r="AZ34" i="36"/>
  <c r="AP120" i="36"/>
  <c r="AZ120" i="36"/>
  <c r="AI86" i="36"/>
  <c r="AN18" i="36"/>
  <c r="AX18" i="36"/>
  <c r="O113" i="36"/>
  <c r="AI120" i="36"/>
  <c r="AX136" i="36"/>
  <c r="AN136" i="36"/>
  <c r="AN208" i="36"/>
  <c r="AX208" i="36"/>
  <c r="AN199" i="36"/>
  <c r="AX199" i="36"/>
  <c r="AI34" i="36"/>
  <c r="O115" i="36"/>
  <c r="AI87" i="36"/>
  <c r="AY18" i="36"/>
  <c r="AO18" i="36"/>
  <c r="AX120" i="36"/>
  <c r="AN120" i="36"/>
  <c r="AO136" i="36"/>
  <c r="AY136" i="36"/>
  <c r="AI175" i="36"/>
  <c r="AO208" i="36"/>
  <c r="AY208" i="36"/>
  <c r="AP199" i="36"/>
  <c r="AZ199" i="36"/>
  <c r="O34" i="36"/>
  <c r="O123" i="36"/>
  <c r="O55" i="36"/>
  <c r="O164" i="36"/>
  <c r="O134" i="36"/>
  <c r="O61" i="36"/>
  <c r="O132" i="36"/>
  <c r="O33" i="36"/>
  <c r="O95" i="36"/>
  <c r="AB140" i="36"/>
  <c r="X99" i="36"/>
  <c r="AG197" i="36"/>
  <c r="AH92" i="36"/>
  <c r="V200" i="36"/>
  <c r="N189" i="36"/>
  <c r="N99" i="36"/>
  <c r="V83" i="36"/>
  <c r="Y11" i="36"/>
  <c r="AG92" i="36"/>
  <c r="AH11" i="36"/>
  <c r="Y83" i="36"/>
  <c r="U189" i="36"/>
  <c r="N15" i="36"/>
  <c r="U83" i="36"/>
  <c r="X11" i="36"/>
  <c r="AC92" i="36"/>
  <c r="X200" i="36"/>
  <c r="U140" i="36"/>
  <c r="V189" i="36"/>
  <c r="U15" i="36"/>
  <c r="AH99" i="36"/>
  <c r="W11" i="36"/>
  <c r="AB92" i="36"/>
  <c r="AB83" i="36"/>
  <c r="AG11" i="36"/>
  <c r="AB200" i="36"/>
  <c r="V140" i="36"/>
  <c r="W197" i="36"/>
  <c r="W189" i="36"/>
  <c r="AG99" i="36"/>
  <c r="N83" i="36"/>
  <c r="V11" i="36"/>
  <c r="Y92" i="36"/>
  <c r="AC15" i="36"/>
  <c r="AC83" i="36"/>
  <c r="AH197" i="36"/>
  <c r="AG200" i="36"/>
  <c r="W140" i="36"/>
  <c r="X197" i="36"/>
  <c r="W15" i="36"/>
  <c r="AC99" i="36"/>
  <c r="U11" i="36"/>
  <c r="X92" i="36"/>
  <c r="O197" i="36"/>
  <c r="AP140" i="36"/>
  <c r="L140" i="36"/>
  <c r="O83" i="36"/>
  <c r="AB11" i="36"/>
  <c r="AD11" i="36"/>
  <c r="AN83" i="36"/>
  <c r="AX83" i="36"/>
  <c r="AI83" i="36"/>
  <c r="O11" i="36"/>
  <c r="AN200" i="36"/>
  <c r="AP200" i="36"/>
  <c r="AZ200" i="36"/>
  <c r="AP15" i="36"/>
  <c r="AI11" i="36"/>
  <c r="AN101" i="36"/>
  <c r="AX101" i="36"/>
  <c r="AN140" i="36"/>
  <c r="AI197" i="36"/>
  <c r="AR197" i="36"/>
  <c r="AX189" i="36"/>
  <c r="AN189" i="36"/>
  <c r="AP197" i="36"/>
  <c r="AI92" i="36"/>
  <c r="L189" i="36"/>
  <c r="AN99" i="36"/>
  <c r="AX99" i="36"/>
  <c r="AZ83" i="36"/>
  <c r="AP83" i="36"/>
  <c r="AN15" i="36"/>
  <c r="AX15" i="36"/>
  <c r="AP92" i="36"/>
  <c r="L15" i="36"/>
  <c r="AI101" i="36"/>
  <c r="AI189" i="36"/>
  <c r="AN92" i="36"/>
  <c r="O101" i="36"/>
  <c r="AP101" i="36"/>
  <c r="AZ101" i="36"/>
  <c r="L83" i="36"/>
  <c r="AZ189" i="36"/>
  <c r="AP189" i="36"/>
  <c r="AN197" i="36"/>
  <c r="AZ99" i="36"/>
  <c r="AP99" i="36"/>
  <c r="O99" i="36"/>
  <c r="L173" i="36"/>
  <c r="L133" i="36"/>
  <c r="AN73" i="36"/>
  <c r="AX73" i="36"/>
  <c r="AP173" i="36"/>
  <c r="AI123" i="36"/>
  <c r="AN33" i="36"/>
  <c r="AX33" i="36"/>
  <c r="AP73" i="36"/>
  <c r="AP61" i="36"/>
  <c r="AZ61" i="36"/>
  <c r="AI91" i="36"/>
  <c r="AN123" i="36"/>
  <c r="L134" i="36"/>
  <c r="AO33" i="36"/>
  <c r="AY33" i="36"/>
  <c r="AR61" i="36"/>
  <c r="AI55" i="36"/>
  <c r="AP29" i="36"/>
  <c r="AZ29" i="36"/>
  <c r="AP132" i="36"/>
  <c r="AP133" i="36"/>
  <c r="AN95" i="36"/>
  <c r="AX95" i="36"/>
  <c r="AI132" i="36"/>
  <c r="AI33" i="36"/>
  <c r="AP33" i="36"/>
  <c r="AZ33" i="36"/>
  <c r="AN55" i="36"/>
  <c r="AN164" i="36"/>
  <c r="AX164" i="36"/>
  <c r="AN132" i="36"/>
  <c r="AO73" i="36"/>
  <c r="AY73" i="36"/>
  <c r="AI133" i="36"/>
  <c r="AP164" i="36"/>
  <c r="AZ164" i="36"/>
  <c r="AI164" i="36"/>
  <c r="AI95" i="36"/>
  <c r="AP55" i="36"/>
  <c r="AX133" i="36"/>
  <c r="AN133" i="36"/>
  <c r="AN134" i="36"/>
  <c r="AX134" i="36"/>
  <c r="AN109" i="36"/>
  <c r="AX109" i="36"/>
  <c r="AP123" i="36"/>
  <c r="AZ123" i="36"/>
  <c r="AO109" i="36"/>
  <c r="AY109" i="36"/>
  <c r="AO91" i="36"/>
  <c r="AY91" i="36"/>
  <c r="AN61" i="36"/>
  <c r="AX61" i="36"/>
  <c r="AI41" i="36"/>
  <c r="AP95" i="36"/>
  <c r="AZ95" i="36"/>
  <c r="AP91" i="36"/>
  <c r="AZ91" i="36"/>
  <c r="AZ41" i="36"/>
  <c r="AP41" i="36"/>
  <c r="L164" i="36"/>
  <c r="AO133" i="36"/>
  <c r="AI73" i="36"/>
  <c r="AN173" i="36"/>
  <c r="AO134" i="36"/>
  <c r="AP109" i="36"/>
  <c r="AZ109" i="36"/>
  <c r="AP11" i="36"/>
  <c r="AN11" i="36"/>
  <c r="L3" i="36"/>
  <c r="AX19" i="36"/>
  <c r="AX4" i="36"/>
  <c r="AZ43" i="36"/>
  <c r="AX28" i="36"/>
  <c r="AD200" i="36"/>
  <c r="AD130" i="36"/>
  <c r="AD196" i="36"/>
  <c r="AD112" i="36"/>
  <c r="AD152" i="36"/>
  <c r="AD154" i="36"/>
  <c r="AD106" i="36"/>
  <c r="AD146" i="36"/>
  <c r="AD186" i="36"/>
  <c r="AD147" i="36"/>
  <c r="AD171" i="36"/>
  <c r="W10" i="36"/>
  <c r="Y10" i="36"/>
  <c r="W12" i="36"/>
  <c r="AD52" i="36"/>
  <c r="AD46" i="36"/>
  <c r="AD18" i="36"/>
  <c r="AM150" i="36"/>
  <c r="AL150" i="36"/>
  <c r="AD96" i="36"/>
  <c r="AD188" i="36"/>
  <c r="AD166" i="36"/>
  <c r="AD177" i="36"/>
  <c r="AD5" i="36"/>
  <c r="AD176" i="36"/>
  <c r="AI28" i="36"/>
  <c r="AL28" i="36"/>
  <c r="AD51" i="36"/>
  <c r="AJ19" i="36"/>
  <c r="AL19" i="36"/>
  <c r="AI19" i="36"/>
  <c r="AL68" i="36"/>
  <c r="AL153" i="36"/>
  <c r="AN43" i="36"/>
  <c r="AL66" i="36"/>
  <c r="AL168" i="36"/>
  <c r="AL71" i="36"/>
  <c r="AI4" i="36"/>
  <c r="AL4" i="36"/>
  <c r="AL51" i="36"/>
  <c r="AD181" i="36"/>
  <c r="Z40" i="36"/>
  <c r="Z183" i="36"/>
  <c r="AD6" i="36"/>
  <c r="AD118" i="36"/>
  <c r="AD27" i="36"/>
  <c r="AD129" i="36"/>
  <c r="AD183" i="36"/>
  <c r="AD40" i="36"/>
  <c r="Z110" i="36"/>
  <c r="AD14" i="36"/>
  <c r="AD134" i="36"/>
  <c r="AD99" i="36"/>
  <c r="Z83" i="36"/>
  <c r="AD83" i="36"/>
  <c r="AD189" i="36"/>
  <c r="AD101" i="36"/>
  <c r="AD109" i="36"/>
  <c r="AD41" i="36"/>
  <c r="AD73" i="36"/>
  <c r="AD164" i="36"/>
  <c r="Z164" i="36"/>
  <c r="Z109" i="36"/>
  <c r="AD132" i="36"/>
  <c r="AD123" i="36"/>
  <c r="Z123" i="36"/>
  <c r="AD91" i="36"/>
  <c r="Z91" i="36"/>
  <c r="AD61" i="36"/>
  <c r="AD95" i="36"/>
  <c r="Z95" i="36"/>
  <c r="Z73" i="36"/>
  <c r="Z55" i="36"/>
  <c r="Z33" i="36"/>
  <c r="AD33" i="36"/>
  <c r="Z41" i="36"/>
  <c r="AD29" i="36"/>
  <c r="AD86" i="36"/>
  <c r="AD34" i="36"/>
  <c r="AD199" i="36"/>
  <c r="AD56" i="36"/>
  <c r="AD208" i="36"/>
  <c r="AD175" i="36"/>
  <c r="AD136" i="36"/>
  <c r="AD204" i="36"/>
  <c r="AD87" i="36"/>
  <c r="AD115" i="36"/>
  <c r="AD120" i="36"/>
  <c r="AD113" i="36"/>
  <c r="AD30" i="36"/>
  <c r="AD111" i="36"/>
  <c r="AD201" i="36"/>
  <c r="AD184" i="36"/>
  <c r="Z100" i="36"/>
  <c r="AD100" i="36"/>
  <c r="AD110" i="36"/>
  <c r="AD159" i="36"/>
  <c r="AD64" i="36"/>
  <c r="Z14" i="36"/>
  <c r="AD32" i="36"/>
  <c r="Z185" i="36"/>
  <c r="Z32" i="36"/>
  <c r="Z129" i="36"/>
  <c r="Z201" i="36"/>
  <c r="Z203" i="36"/>
  <c r="Z39" i="36"/>
  <c r="AD39" i="36"/>
  <c r="AD192" i="36"/>
  <c r="Z146" i="36"/>
  <c r="Z135" i="36"/>
  <c r="AD203" i="36"/>
  <c r="Z152" i="36"/>
  <c r="AD70" i="36"/>
  <c r="Z188" i="36"/>
  <c r="AD7" i="36"/>
  <c r="AD172" i="36"/>
  <c r="AD126" i="36"/>
  <c r="AD142" i="36"/>
  <c r="AD169" i="36"/>
  <c r="AD93" i="36"/>
  <c r="Z101" i="36"/>
  <c r="AD47" i="36"/>
  <c r="AD13" i="36"/>
  <c r="AD17" i="36"/>
  <c r="AI168" i="36"/>
  <c r="AD66" i="36"/>
  <c r="AI66" i="36"/>
  <c r="AI71" i="36"/>
  <c r="Z168" i="36"/>
  <c r="AD167" i="36"/>
  <c r="AD71" i="36"/>
  <c r="AD19" i="36"/>
  <c r="AD43" i="36"/>
  <c r="Z19" i="36"/>
  <c r="Z71" i="36"/>
  <c r="AD191" i="36"/>
  <c r="Z64" i="36"/>
  <c r="Z184" i="36"/>
  <c r="Z111" i="36"/>
  <c r="AI185" i="36"/>
  <c r="Z159" i="36"/>
  <c r="Z181" i="36"/>
  <c r="Z118" i="36"/>
  <c r="Z56" i="36"/>
  <c r="Z175" i="36"/>
  <c r="AO28" i="36"/>
  <c r="AH15" i="36"/>
  <c r="AH191" i="36"/>
  <c r="AD125" i="36"/>
  <c r="O200" i="36"/>
  <c r="AH146" i="36"/>
  <c r="AH96" i="36"/>
  <c r="AH68" i="36"/>
  <c r="AH142" i="36"/>
  <c r="AH169" i="36"/>
  <c r="AH47" i="36"/>
  <c r="AH208" i="36"/>
  <c r="AH87" i="36"/>
  <c r="AH173" i="36"/>
  <c r="AH109" i="36"/>
  <c r="AO55" i="36"/>
  <c r="AH73" i="36"/>
  <c r="AI134" i="36"/>
  <c r="Z120" i="36"/>
  <c r="AP19" i="36"/>
  <c r="AH203" i="36"/>
  <c r="AH95" i="36"/>
  <c r="AD78" i="36"/>
  <c r="AD4" i="36"/>
  <c r="AP28" i="36"/>
  <c r="Y140" i="36"/>
  <c r="O92" i="36"/>
  <c r="AI99" i="36"/>
  <c r="Y200" i="36"/>
  <c r="Y133" i="36"/>
  <c r="Y173" i="36"/>
  <c r="Y29" i="36"/>
  <c r="Z199" i="36"/>
  <c r="Z113" i="36"/>
  <c r="Y208" i="36"/>
  <c r="Y27" i="36"/>
  <c r="Z96" i="36"/>
  <c r="AC135" i="36"/>
  <c r="Y154" i="36"/>
  <c r="Z52" i="36"/>
  <c r="AH147" i="36"/>
  <c r="Y43" i="36"/>
  <c r="AF43" i="36"/>
  <c r="Z191" i="36"/>
  <c r="AH176" i="36"/>
  <c r="AJ28" i="36"/>
  <c r="AH166" i="36"/>
  <c r="Z7" i="36"/>
  <c r="Z13" i="36"/>
  <c r="Z177" i="36"/>
  <c r="Z78" i="36"/>
  <c r="Z126" i="36"/>
  <c r="Y176" i="36"/>
  <c r="Z142" i="36"/>
  <c r="Z147" i="36"/>
  <c r="Z21" i="36"/>
  <c r="Y166" i="36"/>
  <c r="Z186" i="36"/>
  <c r="AC116" i="36"/>
  <c r="Z172" i="36"/>
  <c r="Z93" i="36"/>
  <c r="Z169" i="36"/>
  <c r="Z47" i="36"/>
  <c r="Z5" i="36"/>
  <c r="AJ4" i="36"/>
  <c r="AH36" i="36"/>
  <c r="AM28" i="36"/>
  <c r="AK28" i="36"/>
  <c r="AO4" i="36"/>
  <c r="AP4" i="36"/>
  <c r="AH19" i="36"/>
  <c r="Z9" i="36"/>
  <c r="AF28" i="36"/>
  <c r="AD28" i="36"/>
  <c r="AF19" i="36"/>
  <c r="AP94" i="36"/>
  <c r="AO43" i="36"/>
  <c r="AN94" i="36"/>
  <c r="AO94" i="36"/>
  <c r="AH51" i="36"/>
  <c r="AH71" i="36"/>
  <c r="AH66" i="36"/>
  <c r="AH168" i="36"/>
  <c r="AH167" i="36"/>
  <c r="AD168" i="36"/>
  <c r="Z85" i="36"/>
  <c r="Z51" i="36"/>
  <c r="Y28" i="36"/>
  <c r="Y153" i="36"/>
  <c r="Y68" i="36"/>
  <c r="AK19" i="36"/>
  <c r="AD68" i="36"/>
  <c r="AM19" i="36"/>
  <c r="AC94" i="36"/>
  <c r="Z66" i="36"/>
  <c r="AD9" i="36"/>
  <c r="AF4" i="36"/>
  <c r="Y4" i="36"/>
  <c r="AM4" i="36"/>
  <c r="AK4" i="36"/>
  <c r="AC104" i="36"/>
  <c r="AP158" i="36"/>
  <c r="AH60" i="36"/>
  <c r="AO105" i="36"/>
  <c r="AD141" i="36"/>
  <c r="AP82" i="36"/>
  <c r="AD59" i="36"/>
  <c r="AD50" i="36"/>
  <c r="AH89" i="36"/>
  <c r="AH50" i="36"/>
  <c r="Y48" i="36"/>
  <c r="AH84" i="36"/>
  <c r="AH144" i="36"/>
  <c r="AH69" i="36"/>
  <c r="Y60" i="36"/>
  <c r="O157" i="36"/>
  <c r="AH141" i="36"/>
  <c r="Y171" i="36"/>
  <c r="Y89" i="36"/>
  <c r="AC60" i="36"/>
  <c r="AH157" i="36"/>
  <c r="AB157" i="36"/>
  <c r="Z59" i="36"/>
  <c r="Z36" i="36"/>
  <c r="AH137" i="36"/>
  <c r="Y148" i="36"/>
  <c r="Y81" i="36"/>
  <c r="AH82" i="36"/>
  <c r="AI105" i="36"/>
  <c r="AH148" i="36"/>
  <c r="AH81" i="36"/>
  <c r="Y137" i="36"/>
  <c r="AD105" i="36"/>
  <c r="AD81" i="36"/>
  <c r="AP105" i="36"/>
  <c r="O105" i="36"/>
  <c r="Z189" i="36"/>
  <c r="Z18" i="36"/>
  <c r="Z30" i="36"/>
  <c r="Z115" i="36"/>
  <c r="Z136" i="36"/>
  <c r="Z130" i="36"/>
  <c r="Z34" i="36"/>
  <c r="Z204" i="36"/>
  <c r="Z87" i="36"/>
  <c r="Z86" i="36"/>
  <c r="Z6" i="36"/>
  <c r="Z196" i="36"/>
  <c r="Z46" i="36"/>
  <c r="Z106" i="36"/>
  <c r="Z112" i="36"/>
  <c r="Z70" i="36"/>
  <c r="Z192" i="36"/>
  <c r="Z116" i="36"/>
  <c r="AJ43" i="36"/>
  <c r="AK43" i="36"/>
  <c r="Z50" i="36"/>
  <c r="AD84" i="36"/>
  <c r="AD36" i="36"/>
  <c r="AD69" i="36"/>
  <c r="AD48" i="36"/>
  <c r="Z69" i="36"/>
  <c r="Z44" i="36"/>
  <c r="AD54" i="36"/>
  <c r="AD74" i="36"/>
  <c r="AD44" i="36"/>
  <c r="AD206" i="36"/>
  <c r="AD137" i="36"/>
  <c r="AD31" i="36"/>
  <c r="AD10" i="36"/>
  <c r="AD24" i="36"/>
  <c r="Z3" i="36"/>
  <c r="AN150" i="36"/>
  <c r="AD3" i="36"/>
  <c r="AD38" i="36"/>
  <c r="AD75" i="36"/>
  <c r="AD12" i="36"/>
  <c r="Z75" i="36"/>
  <c r="AD97" i="36"/>
  <c r="AF150" i="36"/>
  <c r="AJ150" i="36"/>
  <c r="AK150" i="36"/>
  <c r="Z31" i="36"/>
  <c r="Z38" i="36"/>
  <c r="Z24" i="36"/>
  <c r="Z79" i="36"/>
  <c r="Z97" i="36"/>
  <c r="AD22" i="36"/>
  <c r="Z82" i="36"/>
  <c r="AD16" i="36"/>
  <c r="Z121" i="36"/>
  <c r="Z65" i="36"/>
  <c r="Z22" i="36"/>
  <c r="Z54" i="36"/>
  <c r="Z16" i="36"/>
  <c r="Z206" i="36"/>
  <c r="M16" i="4" l="1"/>
  <c r="N16" i="4" s="1" a="1"/>
  <c r="N16" i="4" s="1"/>
  <c r="E98" i="36" a="1"/>
  <c r="E98" i="36" s="1"/>
  <c r="F20" i="36"/>
  <c r="BF37" i="36"/>
  <c r="AZ97" i="36"/>
  <c r="AY97" i="36"/>
  <c r="AY79" i="36"/>
  <c r="AD79" i="36"/>
  <c r="BD8" i="36"/>
  <c r="BF42" i="36"/>
  <c r="F45" i="36"/>
  <c r="BD161" i="36"/>
  <c r="BD107" i="36"/>
  <c r="AZ108" i="36"/>
  <c r="AZ150" i="36"/>
  <c r="Z108" i="36"/>
  <c r="Z150" i="36"/>
  <c r="AD108" i="36"/>
  <c r="AD150" i="36"/>
  <c r="AY108" i="36"/>
  <c r="AY150" i="36"/>
  <c r="O82" i="36"/>
  <c r="AC82" i="36"/>
  <c r="AD121" i="36"/>
  <c r="AD65" i="36"/>
  <c r="Z105" i="36"/>
  <c r="AZ65" i="36"/>
  <c r="Z74" i="36"/>
  <c r="AY65" i="36"/>
  <c r="AH158" i="36"/>
  <c r="AI158" i="36"/>
  <c r="AZ121" i="36"/>
  <c r="AO158" i="36"/>
  <c r="O158" i="36"/>
  <c r="Y104" i="36"/>
  <c r="AH104" i="36"/>
  <c r="AZ82" i="36"/>
  <c r="Y157" i="36"/>
  <c r="AD89" i="36"/>
  <c r="Y125" i="36"/>
  <c r="AH171" i="36"/>
  <c r="AZ89" i="36"/>
  <c r="AH125" i="36"/>
  <c r="AY157" i="36"/>
  <c r="Y144" i="36"/>
  <c r="F114" i="36"/>
  <c r="F49" i="36"/>
  <c r="F103" i="36"/>
  <c r="BF25" i="36"/>
  <c r="BF35" i="36"/>
  <c r="F63" i="36"/>
  <c r="F67" i="36"/>
  <c r="F117" i="36"/>
  <c r="F119" i="36"/>
  <c r="F26" i="36"/>
  <c r="F58" i="36"/>
  <c r="F57" i="36"/>
  <c r="BF45" i="36"/>
  <c r="F25" i="36"/>
  <c r="AD148" i="36"/>
  <c r="AH179" i="36"/>
  <c r="AX173" i="36"/>
  <c r="AH55" i="36"/>
  <c r="AH61" i="36"/>
  <c r="AX55" i="36"/>
  <c r="AY55" i="36"/>
  <c r="Z61" i="36"/>
  <c r="AD173" i="36"/>
  <c r="AZ55" i="36"/>
  <c r="AD55" i="36"/>
  <c r="Y134" i="36"/>
  <c r="AZ173" i="36"/>
  <c r="AH134" i="36"/>
  <c r="AY185" i="36"/>
  <c r="AD178" i="36"/>
  <c r="AX185" i="36"/>
  <c r="AY159" i="36"/>
  <c r="AY149" i="36"/>
  <c r="AX159" i="36"/>
  <c r="AX149" i="36"/>
  <c r="AD149" i="36"/>
  <c r="Z149" i="36"/>
  <c r="AZ159" i="36"/>
  <c r="Z178" i="36"/>
  <c r="AD185" i="36"/>
  <c r="AZ187" i="36"/>
  <c r="AY17" i="36"/>
  <c r="AY21" i="36"/>
  <c r="AZ17" i="36"/>
  <c r="AZ21" i="36"/>
  <c r="Z17" i="36"/>
  <c r="AD21" i="36"/>
  <c r="AX17" i="36"/>
  <c r="AX21" i="36"/>
  <c r="AY94" i="36"/>
  <c r="AX153" i="36"/>
  <c r="AK94" i="36"/>
  <c r="Z94" i="36"/>
  <c r="AH153" i="36"/>
  <c r="O167" i="36"/>
  <c r="AD153" i="36"/>
  <c r="AM94" i="36"/>
  <c r="AZ167" i="36"/>
  <c r="Y167" i="36"/>
  <c r="AL167" i="36"/>
  <c r="O85" i="36"/>
  <c r="AC85" i="36"/>
  <c r="AY153" i="36"/>
  <c r="AI167" i="36"/>
  <c r="AL85" i="36"/>
  <c r="AD179" i="36"/>
  <c r="Z158" i="36"/>
  <c r="AZ158" i="36"/>
  <c r="AZ148" i="36"/>
  <c r="Y179" i="36"/>
  <c r="AD158" i="36"/>
  <c r="BD72" i="36"/>
  <c r="AX187" i="36"/>
  <c r="AY187" i="36"/>
  <c r="Z187" i="36"/>
  <c r="AD187" i="36"/>
  <c r="AZ185" i="36"/>
  <c r="AD133" i="36"/>
  <c r="AX132" i="36"/>
  <c r="Z132" i="36"/>
  <c r="AZ132" i="36"/>
  <c r="BE72" i="36"/>
  <c r="BE107" i="36"/>
  <c r="BD53" i="36"/>
  <c r="BD139" i="36"/>
  <c r="BD170" i="36"/>
  <c r="BE161" i="36"/>
  <c r="BD23" i="36"/>
  <c r="BD62" i="36"/>
  <c r="BE102" i="36"/>
  <c r="BD124" i="36"/>
  <c r="BE174" i="36"/>
  <c r="BE170" i="36"/>
  <c r="BE80" i="36"/>
  <c r="BE124" i="36"/>
  <c r="BE156" i="36"/>
  <c r="BE122" i="36"/>
  <c r="BE53" i="36"/>
  <c r="BE202" i="36"/>
  <c r="BE143" i="36"/>
  <c r="BE90" i="36"/>
  <c r="BE8" i="36"/>
  <c r="BE62" i="36"/>
  <c r="BD80" i="36"/>
  <c r="BD122" i="36"/>
  <c r="BD90" i="36"/>
  <c r="BE163" i="36"/>
  <c r="BD102" i="36"/>
  <c r="BE139" i="36"/>
  <c r="BE23" i="36"/>
  <c r="BD202" i="36"/>
  <c r="BD156" i="36"/>
  <c r="AK3" i="36"/>
  <c r="AT3" i="36"/>
  <c r="AN12" i="36"/>
  <c r="AX12" i="36"/>
  <c r="AF75" i="36"/>
  <c r="AQ75" i="36"/>
  <c r="AM31" i="36"/>
  <c r="AV31" i="36"/>
  <c r="AM79" i="36"/>
  <c r="AV79" i="36"/>
  <c r="AR12" i="36"/>
  <c r="AT38" i="36"/>
  <c r="AK38" i="36"/>
  <c r="AL24" i="36"/>
  <c r="AU24" i="36"/>
  <c r="AQ31" i="36"/>
  <c r="AF31" i="36"/>
  <c r="AJ108" i="36"/>
  <c r="AF97" i="36"/>
  <c r="AQ97" i="36"/>
  <c r="AN24" i="36"/>
  <c r="AV24" i="36"/>
  <c r="AM24" i="36"/>
  <c r="AS38" i="36"/>
  <c r="AJ38" i="36"/>
  <c r="AK75" i="36"/>
  <c r="AT75" i="36"/>
  <c r="AN75" i="36"/>
  <c r="AX75" i="36"/>
  <c r="AQ38" i="36"/>
  <c r="AF38" i="36"/>
  <c r="AL31" i="36"/>
  <c r="AU31" i="36"/>
  <c r="AL79" i="36"/>
  <c r="AM3" i="36"/>
  <c r="AV3" i="36"/>
  <c r="AK24" i="36"/>
  <c r="AT24" i="36"/>
  <c r="AQ3" i="36"/>
  <c r="AF3" i="36"/>
  <c r="AL3" i="36"/>
  <c r="AU3" i="36"/>
  <c r="AU38" i="36"/>
  <c r="AL38" i="36"/>
  <c r="AR108" i="36"/>
  <c r="AR38" i="36"/>
  <c r="AK31" i="36"/>
  <c r="AT31" i="36"/>
  <c r="AN3" i="36"/>
  <c r="AX3" i="36"/>
  <c r="F14" i="4" s="1"/>
  <c r="AN79" i="36"/>
  <c r="AX79" i="36"/>
  <c r="AJ3" i="36"/>
  <c r="AS3" i="36"/>
  <c r="AL97" i="36"/>
  <c r="AS24" i="36"/>
  <c r="AJ24" i="36"/>
  <c r="AR10" i="36"/>
  <c r="AR75" i="36"/>
  <c r="AR79" i="36"/>
  <c r="AL108" i="36"/>
  <c r="AR97" i="36"/>
  <c r="AK108" i="36"/>
  <c r="AN97" i="36"/>
  <c r="AR24" i="36"/>
  <c r="AM97" i="36"/>
  <c r="AJ97" i="36"/>
  <c r="AS97" i="36"/>
  <c r="AV75" i="36"/>
  <c r="AM75" i="36"/>
  <c r="AJ31" i="36"/>
  <c r="AK97" i="36"/>
  <c r="AT97" i="36"/>
  <c r="AF108" i="36"/>
  <c r="AN31" i="36"/>
  <c r="AX31" i="36"/>
  <c r="AN108" i="36"/>
  <c r="AK79" i="36"/>
  <c r="AF79" i="36"/>
  <c r="AM108" i="36"/>
  <c r="AR3" i="36"/>
  <c r="AS79" i="36"/>
  <c r="AJ79" i="36"/>
  <c r="AM38" i="36"/>
  <c r="AV38" i="36"/>
  <c r="AN10" i="36"/>
  <c r="AX10" i="36"/>
  <c r="AL75" i="36"/>
  <c r="AU75" i="36"/>
  <c r="AF24" i="36"/>
  <c r="AQ24" i="36"/>
  <c r="AN38" i="36"/>
  <c r="AX38" i="36"/>
  <c r="AJ75" i="36"/>
  <c r="AS75" i="36"/>
  <c r="AO81" i="36"/>
  <c r="AJ74" i="36"/>
  <c r="AS74" i="36"/>
  <c r="AL121" i="36"/>
  <c r="O179" i="36"/>
  <c r="AL158" i="36"/>
  <c r="AU158" i="36"/>
  <c r="AK82" i="36"/>
  <c r="AN16" i="36"/>
  <c r="AX16" i="36"/>
  <c r="AL65" i="36"/>
  <c r="AR206" i="36"/>
  <c r="AQ74" i="36"/>
  <c r="AF74" i="36"/>
  <c r="AM158" i="36"/>
  <c r="AN82" i="36"/>
  <c r="AL137" i="36"/>
  <c r="AF179" i="36"/>
  <c r="AK179" i="36"/>
  <c r="AP179" i="36"/>
  <c r="AZ179" i="36"/>
  <c r="AL54" i="36"/>
  <c r="AU54" i="36"/>
  <c r="AU105" i="36"/>
  <c r="AL105" i="36"/>
  <c r="AR44" i="36"/>
  <c r="F6" i="4" s="1"/>
  <c r="AK65" i="36"/>
  <c r="AJ82" i="36"/>
  <c r="AJ148" i="36"/>
  <c r="AF81" i="36"/>
  <c r="AX74" i="36"/>
  <c r="AN74" i="36"/>
  <c r="AI81" i="36"/>
  <c r="AI104" i="36"/>
  <c r="AN22" i="36"/>
  <c r="AX22" i="36"/>
  <c r="AL206" i="36"/>
  <c r="AU206" i="36"/>
  <c r="AL179" i="36"/>
  <c r="AV16" i="36"/>
  <c r="AM16" i="36"/>
  <c r="AF44" i="36"/>
  <c r="AQ44" i="36"/>
  <c r="F5" i="4" s="1"/>
  <c r="AP81" i="36"/>
  <c r="AZ81" i="36"/>
  <c r="AV206" i="36"/>
  <c r="AM206" i="36"/>
  <c r="AL81" i="36"/>
  <c r="AJ44" i="36"/>
  <c r="AS44" i="36"/>
  <c r="AK81" i="36"/>
  <c r="AT81" i="36"/>
  <c r="AI179" i="36"/>
  <c r="AR158" i="36"/>
  <c r="AM22" i="36"/>
  <c r="AV22" i="36"/>
  <c r="O137" i="36"/>
  <c r="AY104" i="36"/>
  <c r="AO104" i="36"/>
  <c r="AM104" i="36"/>
  <c r="AV104" i="36"/>
  <c r="AU82" i="36"/>
  <c r="AL82" i="36"/>
  <c r="AR121" i="36"/>
  <c r="AQ54" i="36"/>
  <c r="AF54" i="36"/>
  <c r="AM148" i="36"/>
  <c r="AF22" i="36"/>
  <c r="AQ22" i="36"/>
  <c r="AP137" i="36"/>
  <c r="AZ137" i="36"/>
  <c r="AL148" i="36"/>
  <c r="AV82" i="36"/>
  <c r="AM82" i="36"/>
  <c r="AJ137" i="36"/>
  <c r="AJ105" i="36"/>
  <c r="AJ22" i="36"/>
  <c r="AS22" i="36"/>
  <c r="AY148" i="36"/>
  <c r="AO148" i="36"/>
  <c r="O104" i="36"/>
  <c r="AU44" i="36"/>
  <c r="F9" i="4" s="1"/>
  <c r="AL44" i="36"/>
  <c r="AL16" i="36"/>
  <c r="AK74" i="36"/>
  <c r="AT74" i="36"/>
  <c r="AJ179" i="36"/>
  <c r="AK121" i="36"/>
  <c r="AF158" i="36"/>
  <c r="AN54" i="36"/>
  <c r="AN148" i="36"/>
  <c r="AJ206" i="36"/>
  <c r="AS206" i="36"/>
  <c r="AM74" i="36"/>
  <c r="AF65" i="36"/>
  <c r="AF137" i="36"/>
  <c r="AJ104" i="36"/>
  <c r="AS104" i="36"/>
  <c r="AM54" i="36"/>
  <c r="AV54" i="36"/>
  <c r="AN65" i="36"/>
  <c r="AV121" i="36"/>
  <c r="AM121" i="36"/>
  <c r="AR22" i="36"/>
  <c r="AK105" i="36"/>
  <c r="AT105" i="36"/>
  <c r="AF82" i="36"/>
  <c r="AQ82" i="36"/>
  <c r="AJ121" i="36"/>
  <c r="AS121" i="36"/>
  <c r="AN206" i="36"/>
  <c r="AP104" i="36"/>
  <c r="AZ104" i="36"/>
  <c r="AK158" i="36"/>
  <c r="AM65" i="36"/>
  <c r="AV65" i="36"/>
  <c r="AQ148" i="36"/>
  <c r="AF148" i="36"/>
  <c r="AK206" i="36"/>
  <c r="AT206" i="36"/>
  <c r="AN105" i="36"/>
  <c r="AJ65" i="36"/>
  <c r="AR54" i="36"/>
  <c r="AM179" i="36"/>
  <c r="AK148" i="36"/>
  <c r="AT148" i="36"/>
  <c r="AM137" i="36"/>
  <c r="AF104" i="36"/>
  <c r="O81" i="36"/>
  <c r="AJ54" i="36"/>
  <c r="AS54" i="36"/>
  <c r="AT22" i="36"/>
  <c r="AK22" i="36"/>
  <c r="AT44" i="36"/>
  <c r="F8" i="4" s="1"/>
  <c r="AK44" i="36"/>
  <c r="AX121" i="36"/>
  <c r="AN121" i="36"/>
  <c r="AI148" i="36"/>
  <c r="AI82" i="36"/>
  <c r="AL22" i="36"/>
  <c r="AU22" i="36"/>
  <c r="AY82" i="36"/>
  <c r="AO82" i="36"/>
  <c r="AL104" i="36"/>
  <c r="AU104" i="36"/>
  <c r="AR74" i="36"/>
  <c r="AR65" i="36"/>
  <c r="AV105" i="36"/>
  <c r="AM105" i="36"/>
  <c r="AX44" i="36"/>
  <c r="AN44" i="36"/>
  <c r="AJ81" i="36"/>
  <c r="AJ158" i="36"/>
  <c r="AS16" i="36"/>
  <c r="AJ16" i="36"/>
  <c r="AQ206" i="36"/>
  <c r="AF206" i="36"/>
  <c r="AK54" i="36"/>
  <c r="AT54" i="36"/>
  <c r="AQ16" i="36"/>
  <c r="AF16" i="36"/>
  <c r="AK137" i="36"/>
  <c r="AT16" i="36"/>
  <c r="AK16" i="36"/>
  <c r="AF121" i="36"/>
  <c r="AF105" i="36"/>
  <c r="AQ105" i="36"/>
  <c r="AK104" i="36"/>
  <c r="AT104" i="36"/>
  <c r="AM81" i="36"/>
  <c r="AI137" i="36"/>
  <c r="AR137" i="36"/>
  <c r="AO179" i="36"/>
  <c r="AY179" i="36"/>
  <c r="AO137" i="36"/>
  <c r="AY137" i="36"/>
  <c r="AL74" i="36"/>
  <c r="AU74" i="36"/>
  <c r="AV44" i="36"/>
  <c r="AM44" i="36"/>
  <c r="AK89" i="36"/>
  <c r="AT89" i="36"/>
  <c r="O141" i="36"/>
  <c r="AN157" i="36"/>
  <c r="O69" i="36"/>
  <c r="AS141" i="36"/>
  <c r="AJ141" i="36"/>
  <c r="AP50" i="36"/>
  <c r="AZ50" i="36"/>
  <c r="AV69" i="36"/>
  <c r="AM69" i="36"/>
  <c r="AJ59" i="36"/>
  <c r="AF60" i="36"/>
  <c r="AQ60" i="36"/>
  <c r="AN125" i="36"/>
  <c r="AO141" i="36"/>
  <c r="AS48" i="36"/>
  <c r="AJ48" i="36"/>
  <c r="AZ48" i="36"/>
  <c r="AP48" i="36"/>
  <c r="AK157" i="36"/>
  <c r="AF171" i="36"/>
  <c r="AO125" i="36"/>
  <c r="AX171" i="36"/>
  <c r="AN171" i="36"/>
  <c r="AO60" i="36"/>
  <c r="AY60" i="36"/>
  <c r="AP171" i="36"/>
  <c r="AO171" i="36"/>
  <c r="AZ144" i="36"/>
  <c r="AP144" i="36"/>
  <c r="AV157" i="36"/>
  <c r="AM157" i="36"/>
  <c r="AT48" i="36"/>
  <c r="AK48" i="36"/>
  <c r="AT59" i="36"/>
  <c r="AK59" i="36"/>
  <c r="AL89" i="36"/>
  <c r="AS60" i="36"/>
  <c r="AJ60" i="36"/>
  <c r="O59" i="36"/>
  <c r="AI141" i="36"/>
  <c r="AL171" i="36"/>
  <c r="AV84" i="36"/>
  <c r="AM84" i="36"/>
  <c r="O36" i="36"/>
  <c r="AZ84" i="36"/>
  <c r="AP84" i="36"/>
  <c r="AM171" i="36"/>
  <c r="AU84" i="36"/>
  <c r="AL84" i="36"/>
  <c r="AK60" i="36"/>
  <c r="AT60" i="36"/>
  <c r="AI69" i="36"/>
  <c r="O125" i="36"/>
  <c r="AL125" i="36"/>
  <c r="AU125" i="36"/>
  <c r="AT84" i="36"/>
  <c r="AK84" i="36"/>
  <c r="AM125" i="36"/>
  <c r="AF69" i="36"/>
  <c r="AQ69" i="36"/>
  <c r="AF59" i="36"/>
  <c r="AQ59" i="36"/>
  <c r="AI157" i="36"/>
  <c r="AY69" i="36"/>
  <c r="AO69" i="36"/>
  <c r="AZ36" i="36"/>
  <c r="AP36" i="36"/>
  <c r="AJ125" i="36"/>
  <c r="AK125" i="36"/>
  <c r="AO89" i="36"/>
  <c r="AY89" i="36"/>
  <c r="AJ84" i="36"/>
  <c r="AT171" i="36"/>
  <c r="AK171" i="36"/>
  <c r="AF144" i="36"/>
  <c r="AQ144" i="36"/>
  <c r="AM36" i="36"/>
  <c r="O171" i="36"/>
  <c r="AO48" i="36"/>
  <c r="AY48" i="36"/>
  <c r="AK36" i="36"/>
  <c r="AT36" i="36"/>
  <c r="AU50" i="36"/>
  <c r="AL50" i="36"/>
  <c r="AI48" i="36"/>
  <c r="AF36" i="36"/>
  <c r="AQ36" i="36"/>
  <c r="AU48" i="36"/>
  <c r="AL48" i="36"/>
  <c r="AS50" i="36"/>
  <c r="AJ50" i="36"/>
  <c r="AF141" i="36"/>
  <c r="AQ141" i="36"/>
  <c r="AT144" i="36"/>
  <c r="AK144" i="36"/>
  <c r="AF125" i="36"/>
  <c r="AJ36" i="36"/>
  <c r="AS36" i="36"/>
  <c r="O60" i="36"/>
  <c r="AN48" i="36"/>
  <c r="AX48" i="36"/>
  <c r="AI60" i="36"/>
  <c r="AI125" i="36"/>
  <c r="AI50" i="36"/>
  <c r="AL60" i="36"/>
  <c r="AU60" i="36"/>
  <c r="AJ171" i="36"/>
  <c r="AF50" i="36"/>
  <c r="AQ50" i="36"/>
  <c r="AI36" i="36"/>
  <c r="AR36" i="36"/>
  <c r="O48" i="36"/>
  <c r="AV89" i="36"/>
  <c r="AM89" i="36"/>
  <c r="AJ144" i="36"/>
  <c r="AI89" i="36"/>
  <c r="AY59" i="36"/>
  <c r="AO59" i="36"/>
  <c r="AL157" i="36"/>
  <c r="AU59" i="36"/>
  <c r="AL59" i="36"/>
  <c r="O84" i="36"/>
  <c r="AI144" i="36"/>
  <c r="AV59" i="36"/>
  <c r="AM59" i="36"/>
  <c r="AK141" i="36"/>
  <c r="AF84" i="36"/>
  <c r="AQ84" i="36"/>
  <c r="AN50" i="36"/>
  <c r="AX50" i="36"/>
  <c r="AX144" i="36"/>
  <c r="AN144" i="36"/>
  <c r="AX59" i="36"/>
  <c r="AN59" i="36"/>
  <c r="AZ157" i="36"/>
  <c r="AP157" i="36"/>
  <c r="AL36" i="36"/>
  <c r="AU36" i="36"/>
  <c r="AM141" i="36"/>
  <c r="AF89" i="36"/>
  <c r="AQ89" i="36"/>
  <c r="AI171" i="36"/>
  <c r="AY144" i="36"/>
  <c r="AO144" i="36"/>
  <c r="AY84" i="36"/>
  <c r="AO84" i="36"/>
  <c r="AY36" i="36"/>
  <c r="AO36" i="36"/>
  <c r="AL144" i="36"/>
  <c r="AK69" i="36"/>
  <c r="AT69" i="36"/>
  <c r="AM48" i="36"/>
  <c r="AV48" i="36"/>
  <c r="AM50" i="36"/>
  <c r="AV50" i="36"/>
  <c r="AN84" i="36"/>
  <c r="AX84" i="36"/>
  <c r="AX60" i="36"/>
  <c r="AN60" i="36"/>
  <c r="AP141" i="36"/>
  <c r="AV144" i="36"/>
  <c r="AM144" i="36"/>
  <c r="AJ157" i="36"/>
  <c r="AS157" i="36"/>
  <c r="AF48" i="36"/>
  <c r="AQ48" i="36"/>
  <c r="AN141" i="36"/>
  <c r="AP60" i="36"/>
  <c r="AZ60" i="36"/>
  <c r="AX36" i="36"/>
  <c r="AN36" i="36"/>
  <c r="AS89" i="36"/>
  <c r="AJ89" i="36"/>
  <c r="AM60" i="36"/>
  <c r="AV60" i="36"/>
  <c r="AJ69" i="36"/>
  <c r="AS69" i="36"/>
  <c r="AQ157" i="36"/>
  <c r="AF157" i="36"/>
  <c r="AN89" i="36"/>
  <c r="AX89" i="36"/>
  <c r="O89" i="36"/>
  <c r="AO50" i="36"/>
  <c r="AY50" i="36"/>
  <c r="AT50" i="36"/>
  <c r="AK50" i="36"/>
  <c r="AX69" i="36"/>
  <c r="AN69" i="36"/>
  <c r="AU69" i="36"/>
  <c r="AL69" i="36"/>
  <c r="AL141" i="36"/>
  <c r="AU141" i="36"/>
  <c r="AX168" i="36"/>
  <c r="AN168" i="36"/>
  <c r="AT66" i="36"/>
  <c r="AK66" i="36"/>
  <c r="AQ168" i="36"/>
  <c r="AF168" i="36"/>
  <c r="O68" i="36"/>
  <c r="AR85" i="36"/>
  <c r="AI85" i="36"/>
  <c r="AV51" i="36"/>
  <c r="AM51" i="36"/>
  <c r="O9" i="36"/>
  <c r="AV66" i="36"/>
  <c r="AM66" i="36"/>
  <c r="AT51" i="36"/>
  <c r="AK51" i="36"/>
  <c r="AS66" i="36"/>
  <c r="AJ66" i="36"/>
  <c r="AZ68" i="36"/>
  <c r="AP68" i="36"/>
  <c r="AV9" i="36"/>
  <c r="AM9" i="36"/>
  <c r="AZ51" i="36"/>
  <c r="AP51" i="36"/>
  <c r="AI153" i="36"/>
  <c r="AS71" i="36"/>
  <c r="AJ71" i="36"/>
  <c r="AN85" i="36"/>
  <c r="AS9" i="36"/>
  <c r="AJ9" i="36"/>
  <c r="O51" i="36"/>
  <c r="O94" i="36"/>
  <c r="AQ71" i="36"/>
  <c r="AF71" i="36"/>
  <c r="AR51" i="36"/>
  <c r="AI51" i="36"/>
  <c r="AS153" i="36"/>
  <c r="AJ153" i="36"/>
  <c r="AQ167" i="36"/>
  <c r="AF167" i="36"/>
  <c r="AV168" i="36"/>
  <c r="AM168" i="36"/>
  <c r="AM153" i="36"/>
  <c r="AR9" i="36"/>
  <c r="AI9" i="36"/>
  <c r="AT71" i="36"/>
  <c r="AK71" i="36"/>
  <c r="AF153" i="36"/>
  <c r="AQ51" i="36"/>
  <c r="AF51" i="36"/>
  <c r="AK167" i="36"/>
  <c r="AY167" i="36"/>
  <c r="AO167" i="36"/>
  <c r="AZ85" i="36"/>
  <c r="AP85" i="36"/>
  <c r="AX167" i="36"/>
  <c r="AN167" i="36"/>
  <c r="O28" i="36"/>
  <c r="AQ94" i="36"/>
  <c r="AF94" i="36"/>
  <c r="AV68" i="36"/>
  <c r="AM68" i="36"/>
  <c r="AT9" i="36"/>
  <c r="AK9" i="36"/>
  <c r="AQ66" i="36"/>
  <c r="AF66" i="36"/>
  <c r="AY85" i="36"/>
  <c r="AO85" i="36"/>
  <c r="AV71" i="36"/>
  <c r="AM71" i="36"/>
  <c r="AT68" i="36"/>
  <c r="AK68" i="36"/>
  <c r="AJ167" i="36"/>
  <c r="AV167" i="36"/>
  <c r="AM167" i="36"/>
  <c r="AF85" i="36"/>
  <c r="AV85" i="36"/>
  <c r="AM85" i="36"/>
  <c r="AT85" i="36"/>
  <c r="AK85" i="36"/>
  <c r="AT153" i="36"/>
  <c r="AK153" i="36"/>
  <c r="AY168" i="36"/>
  <c r="AO168" i="36"/>
  <c r="AS85" i="36"/>
  <c r="AJ85" i="36"/>
  <c r="AY71" i="36"/>
  <c r="AO71" i="36"/>
  <c r="AS51" i="36"/>
  <c r="AJ51" i="36"/>
  <c r="AT168" i="36"/>
  <c r="AK168" i="36"/>
  <c r="AY66" i="36"/>
  <c r="AO66" i="36"/>
  <c r="AQ68" i="36"/>
  <c r="AF68" i="36"/>
  <c r="AR68" i="36"/>
  <c r="AI68" i="36"/>
  <c r="AU9" i="36"/>
  <c r="AL9" i="36"/>
  <c r="AS68" i="36"/>
  <c r="AJ68" i="36"/>
  <c r="O153" i="36"/>
  <c r="AY68" i="36"/>
  <c r="AO68" i="36"/>
  <c r="AS168" i="36"/>
  <c r="AJ168" i="36"/>
  <c r="AQ9" i="36"/>
  <c r="AF9" i="36"/>
  <c r="AT93" i="36"/>
  <c r="AK93" i="36"/>
  <c r="AM116" i="36"/>
  <c r="AV116" i="36"/>
  <c r="AJ93" i="36"/>
  <c r="AS93" i="36"/>
  <c r="AJ169" i="36"/>
  <c r="AS169" i="36"/>
  <c r="AU5" i="36"/>
  <c r="AL5" i="36"/>
  <c r="AJ21" i="36"/>
  <c r="AR93" i="36"/>
  <c r="AR176" i="36"/>
  <c r="AT47" i="36"/>
  <c r="AK47" i="36"/>
  <c r="AM176" i="36"/>
  <c r="AV176" i="36"/>
  <c r="AV147" i="36"/>
  <c r="AM147" i="36"/>
  <c r="AF47" i="36"/>
  <c r="AQ47" i="36"/>
  <c r="AS166" i="36"/>
  <c r="AJ166" i="36"/>
  <c r="AI166" i="36"/>
  <c r="O13" i="36"/>
  <c r="AY172" i="36"/>
  <c r="AO172" i="36"/>
  <c r="AU13" i="36"/>
  <c r="AL13" i="36"/>
  <c r="AJ5" i="36"/>
  <c r="AS5" i="36"/>
  <c r="AM21" i="36"/>
  <c r="AR169" i="36"/>
  <c r="AT17" i="36"/>
  <c r="AK17" i="36"/>
  <c r="AI5" i="36"/>
  <c r="AQ13" i="36"/>
  <c r="AF13" i="36"/>
  <c r="AQ166" i="36"/>
  <c r="AF166" i="36"/>
  <c r="AF191" i="36"/>
  <c r="AQ191" i="36"/>
  <c r="O116" i="36"/>
  <c r="AI13" i="36"/>
  <c r="AS13" i="36"/>
  <c r="AJ13" i="36"/>
  <c r="AU186" i="36"/>
  <c r="AL186" i="36"/>
  <c r="AJ17" i="36"/>
  <c r="AQ5" i="36"/>
  <c r="AF5" i="36"/>
  <c r="AT147" i="36"/>
  <c r="AK147" i="36"/>
  <c r="AK142" i="36"/>
  <c r="AT142" i="36"/>
  <c r="AV166" i="36"/>
  <c r="AM166" i="36"/>
  <c r="AL142" i="36"/>
  <c r="AU142" i="36"/>
  <c r="AV186" i="36"/>
  <c r="AM186" i="36"/>
  <c r="AU166" i="36"/>
  <c r="AL166" i="36"/>
  <c r="AR78" i="36"/>
  <c r="AR172" i="36"/>
  <c r="AF186" i="36"/>
  <c r="AQ186" i="36"/>
  <c r="AV5" i="36"/>
  <c r="AM5" i="36"/>
  <c r="AF176" i="36"/>
  <c r="AQ176" i="36"/>
  <c r="AT172" i="36"/>
  <c r="AK172" i="36"/>
  <c r="AV13" i="36"/>
  <c r="AM13" i="36"/>
  <c r="AU177" i="36"/>
  <c r="AL177" i="36"/>
  <c r="AU191" i="36"/>
  <c r="AL191" i="36"/>
  <c r="AU93" i="36"/>
  <c r="AL93" i="36"/>
  <c r="AR47" i="36"/>
  <c r="AQ169" i="36"/>
  <c r="AF169" i="36"/>
  <c r="AK5" i="36"/>
  <c r="AT5" i="36"/>
  <c r="AT177" i="36"/>
  <c r="AK177" i="36"/>
  <c r="AO177" i="36"/>
  <c r="AY177" i="36"/>
  <c r="AO116" i="36"/>
  <c r="AY116" i="36"/>
  <c r="AM191" i="36"/>
  <c r="AV191" i="36"/>
  <c r="AV93" i="36"/>
  <c r="AM93" i="36"/>
  <c r="AL116" i="36"/>
  <c r="AU116" i="36"/>
  <c r="AF177" i="36"/>
  <c r="AQ177" i="36"/>
  <c r="AN116" i="36"/>
  <c r="AX116" i="36"/>
  <c r="AL17" i="36"/>
  <c r="AL176" i="36"/>
  <c r="AU176" i="36"/>
  <c r="AU78" i="36"/>
  <c r="AL78" i="36"/>
  <c r="AU126" i="36"/>
  <c r="AL126" i="36"/>
  <c r="AM142" i="36"/>
  <c r="AV142" i="36"/>
  <c r="AF147" i="36"/>
  <c r="AQ147" i="36"/>
  <c r="AJ142" i="36"/>
  <c r="AK126" i="36"/>
  <c r="AT126" i="36"/>
  <c r="AZ172" i="36"/>
  <c r="AP172" i="36"/>
  <c r="AK176" i="36"/>
  <c r="AT176" i="36"/>
  <c r="AS78" i="36"/>
  <c r="AJ78" i="36"/>
  <c r="AR21" i="36"/>
  <c r="AT166" i="36"/>
  <c r="AK166" i="36"/>
  <c r="AV172" i="36"/>
  <c r="AM172" i="36"/>
  <c r="O176" i="36"/>
  <c r="O166" i="36"/>
  <c r="AV126" i="36"/>
  <c r="AM126" i="36"/>
  <c r="AS191" i="36"/>
  <c r="AJ191" i="36"/>
  <c r="AV78" i="36"/>
  <c r="AM78" i="36"/>
  <c r="AU172" i="36"/>
  <c r="AL172" i="36"/>
  <c r="AU147" i="36"/>
  <c r="AL147" i="36"/>
  <c r="AR191" i="36"/>
  <c r="AR177" i="36"/>
  <c r="AR186" i="36"/>
  <c r="AS177" i="36"/>
  <c r="AJ177" i="36"/>
  <c r="AM17" i="36"/>
  <c r="AV17" i="36"/>
  <c r="AK191" i="36"/>
  <c r="AT191" i="36"/>
  <c r="AF142" i="36"/>
  <c r="AQ142" i="36"/>
  <c r="AJ186" i="36"/>
  <c r="AS186" i="36"/>
  <c r="AJ126" i="36"/>
  <c r="AS126" i="36"/>
  <c r="AK78" i="36"/>
  <c r="AT78" i="36"/>
  <c r="AL169" i="36"/>
  <c r="AU169" i="36"/>
  <c r="AU47" i="36"/>
  <c r="AL47" i="36"/>
  <c r="AS147" i="36"/>
  <c r="AJ147" i="36"/>
  <c r="AR126" i="36"/>
  <c r="AF126" i="36"/>
  <c r="AQ126" i="36"/>
  <c r="AM169" i="36"/>
  <c r="AV169" i="36"/>
  <c r="AF78" i="36"/>
  <c r="AQ78" i="36"/>
  <c r="AS172" i="36"/>
  <c r="AJ172" i="36"/>
  <c r="AX172" i="36"/>
  <c r="AN172" i="36"/>
  <c r="AT186" i="36"/>
  <c r="AK186" i="36"/>
  <c r="AF116" i="36"/>
  <c r="AQ116" i="36"/>
  <c r="AF21" i="36"/>
  <c r="AQ21" i="36"/>
  <c r="AS116" i="36"/>
  <c r="AJ116" i="36"/>
  <c r="AF17" i="36"/>
  <c r="AV47" i="36"/>
  <c r="AM47" i="36"/>
  <c r="AU21" i="36"/>
  <c r="AL21" i="36"/>
  <c r="AR116" i="36"/>
  <c r="AR147" i="36"/>
  <c r="AJ176" i="36"/>
  <c r="AS176" i="36"/>
  <c r="AF93" i="36"/>
  <c r="AQ93" i="36"/>
  <c r="O186" i="36"/>
  <c r="AT169" i="36"/>
  <c r="AK169" i="36"/>
  <c r="AF172" i="36"/>
  <c r="AQ172" i="36"/>
  <c r="AJ47" i="36"/>
  <c r="AS47" i="36"/>
  <c r="AT13" i="36"/>
  <c r="AK13" i="36"/>
  <c r="AT116" i="36"/>
  <c r="AK116" i="36"/>
  <c r="AV177" i="36"/>
  <c r="AM177" i="36"/>
  <c r="AK21" i="36"/>
  <c r="O7" i="36"/>
  <c r="AM52" i="36"/>
  <c r="AV52" i="36"/>
  <c r="AM70" i="36"/>
  <c r="AV70" i="36"/>
  <c r="AK154" i="36"/>
  <c r="AT154" i="36"/>
  <c r="AM146" i="36"/>
  <c r="AV146" i="36"/>
  <c r="AF7" i="36"/>
  <c r="AQ7" i="36"/>
  <c r="AU112" i="36"/>
  <c r="AL112" i="36"/>
  <c r="AX135" i="36"/>
  <c r="AT152" i="36"/>
  <c r="AK152" i="36"/>
  <c r="AT70" i="36"/>
  <c r="AK70" i="36"/>
  <c r="AL146" i="36"/>
  <c r="AU146" i="36"/>
  <c r="AK188" i="36"/>
  <c r="AT188" i="36"/>
  <c r="AI96" i="36"/>
  <c r="AI135" i="36"/>
  <c r="AL203" i="36"/>
  <c r="AU203" i="36"/>
  <c r="AL188" i="36"/>
  <c r="AU188" i="36"/>
  <c r="AJ154" i="36"/>
  <c r="AS154" i="36"/>
  <c r="AK52" i="36"/>
  <c r="AT52" i="36"/>
  <c r="AZ135" i="36"/>
  <c r="AP135" i="36"/>
  <c r="AK203" i="36"/>
  <c r="AT203" i="36"/>
  <c r="AR188" i="36"/>
  <c r="AJ70" i="36"/>
  <c r="AS70" i="36"/>
  <c r="AL96" i="36"/>
  <c r="AU96" i="36"/>
  <c r="AQ52" i="36"/>
  <c r="AF52" i="36"/>
  <c r="AJ135" i="36"/>
  <c r="AS135" i="36"/>
  <c r="AF146" i="36"/>
  <c r="AQ146" i="36"/>
  <c r="AZ96" i="36"/>
  <c r="AP96" i="36"/>
  <c r="AL135" i="36"/>
  <c r="AU135" i="36"/>
  <c r="AR52" i="36"/>
  <c r="AF203" i="36"/>
  <c r="AQ203" i="36"/>
  <c r="AK135" i="36"/>
  <c r="AT135" i="36"/>
  <c r="AR39" i="36"/>
  <c r="AK96" i="36"/>
  <c r="AT96" i="36"/>
  <c r="AK112" i="36"/>
  <c r="AT112" i="36"/>
  <c r="AF39" i="36"/>
  <c r="AQ39" i="36"/>
  <c r="AZ7" i="36"/>
  <c r="AP7" i="36"/>
  <c r="AL39" i="36"/>
  <c r="AU39" i="36"/>
  <c r="AS112" i="36"/>
  <c r="AJ112" i="36"/>
  <c r="AO146" i="36"/>
  <c r="AY146" i="36"/>
  <c r="AT146" i="36"/>
  <c r="AK146" i="36"/>
  <c r="AL7" i="36"/>
  <c r="AU7" i="36"/>
  <c r="AM39" i="36"/>
  <c r="AV39" i="36"/>
  <c r="AJ106" i="36"/>
  <c r="AM106" i="36"/>
  <c r="AV106" i="36"/>
  <c r="AR192" i="36"/>
  <c r="AJ152" i="36"/>
  <c r="AS152" i="36"/>
  <c r="AM152" i="36"/>
  <c r="AV152" i="36"/>
  <c r="AF106" i="36"/>
  <c r="AQ106" i="36"/>
  <c r="AM188" i="36"/>
  <c r="AV188" i="36"/>
  <c r="AF46" i="36"/>
  <c r="AQ46" i="36"/>
  <c r="AK106" i="36"/>
  <c r="AT106" i="36"/>
  <c r="O135" i="36"/>
  <c r="AJ203" i="36"/>
  <c r="AK39" i="36"/>
  <c r="AT39" i="36"/>
  <c r="AM154" i="36"/>
  <c r="AV154" i="36"/>
  <c r="AF112" i="36"/>
  <c r="AQ112" i="36"/>
  <c r="AY70" i="36"/>
  <c r="AO70" i="36"/>
  <c r="AJ146" i="36"/>
  <c r="AJ46" i="36"/>
  <c r="AM7" i="36"/>
  <c r="AU152" i="36"/>
  <c r="AL152" i="36"/>
  <c r="AR70" i="36"/>
  <c r="AV96" i="36"/>
  <c r="AM96" i="36"/>
  <c r="AF152" i="36"/>
  <c r="AQ152" i="36"/>
  <c r="AQ70" i="36"/>
  <c r="AF70" i="36"/>
  <c r="AL46" i="36"/>
  <c r="AU46" i="36"/>
  <c r="AL106" i="36"/>
  <c r="AU106" i="36"/>
  <c r="AR154" i="36"/>
  <c r="O154" i="36"/>
  <c r="AM46" i="36"/>
  <c r="AV46" i="36"/>
  <c r="AV203" i="36"/>
  <c r="AM203" i="36"/>
  <c r="AF96" i="36"/>
  <c r="AQ96" i="36"/>
  <c r="AM112" i="36"/>
  <c r="AV112" i="36"/>
  <c r="AL192" i="36"/>
  <c r="AU192" i="36"/>
  <c r="AR152" i="36"/>
  <c r="AJ39" i="36"/>
  <c r="AS39" i="36"/>
  <c r="AM192" i="36"/>
  <c r="AV192" i="36"/>
  <c r="AF188" i="36"/>
  <c r="AQ188" i="36"/>
  <c r="AJ52" i="36"/>
  <c r="AS52" i="36"/>
  <c r="AL52" i="36"/>
  <c r="AU52" i="36"/>
  <c r="AJ188" i="36"/>
  <c r="AS188" i="36"/>
  <c r="AL154" i="36"/>
  <c r="AU154" i="36"/>
  <c r="AM135" i="36"/>
  <c r="AV135" i="36"/>
  <c r="AK192" i="36"/>
  <c r="AT192" i="36"/>
  <c r="AJ7" i="36"/>
  <c r="AS7" i="36"/>
  <c r="AF192" i="36"/>
  <c r="AQ192" i="36"/>
  <c r="AQ135" i="36"/>
  <c r="AF135" i="36"/>
  <c r="AT7" i="36"/>
  <c r="AK7" i="36"/>
  <c r="AJ96" i="36"/>
  <c r="AS96" i="36"/>
  <c r="AS192" i="36"/>
  <c r="AJ192" i="36"/>
  <c r="AF154" i="36"/>
  <c r="AQ154" i="36"/>
  <c r="AK46" i="36"/>
  <c r="AT46" i="36"/>
  <c r="O52" i="36"/>
  <c r="AU70" i="36"/>
  <c r="AL70" i="36"/>
  <c r="AR112" i="36"/>
  <c r="AQ129" i="36"/>
  <c r="AF129" i="36"/>
  <c r="AS149" i="36"/>
  <c r="AJ149" i="36"/>
  <c r="AK100" i="36"/>
  <c r="AT100" i="36"/>
  <c r="AR111" i="36"/>
  <c r="AV40" i="36"/>
  <c r="AM40" i="36"/>
  <c r="AT110" i="36"/>
  <c r="AK110" i="36"/>
  <c r="AV27" i="36"/>
  <c r="AM27" i="36"/>
  <c r="AR118" i="36"/>
  <c r="AR201" i="36"/>
  <c r="AJ185" i="36"/>
  <c r="AV32" i="36"/>
  <c r="AM32" i="36"/>
  <c r="AJ187" i="36"/>
  <c r="AM110" i="36"/>
  <c r="AV110" i="36"/>
  <c r="AQ100" i="36"/>
  <c r="AF100" i="36"/>
  <c r="AU185" i="36"/>
  <c r="AL185" i="36"/>
  <c r="AM159" i="36"/>
  <c r="AR149" i="36"/>
  <c r="AF118" i="36"/>
  <c r="AQ118" i="36"/>
  <c r="AK196" i="36"/>
  <c r="AT196" i="36"/>
  <c r="AK187" i="36"/>
  <c r="AS118" i="36"/>
  <c r="AJ118" i="36"/>
  <c r="AU40" i="36"/>
  <c r="AL40" i="36"/>
  <c r="AL6" i="36"/>
  <c r="AU6" i="36"/>
  <c r="AJ196" i="36"/>
  <c r="AS196" i="36"/>
  <c r="AM64" i="36"/>
  <c r="AV64" i="36"/>
  <c r="AM6" i="36"/>
  <c r="AV6" i="36"/>
  <c r="AR27" i="36"/>
  <c r="AM181" i="36"/>
  <c r="AV181" i="36"/>
  <c r="AJ178" i="36"/>
  <c r="AS178" i="36"/>
  <c r="AV183" i="36"/>
  <c r="AM183" i="36"/>
  <c r="AF14" i="36"/>
  <c r="AQ14" i="36"/>
  <c r="AT64" i="36"/>
  <c r="AK64" i="36"/>
  <c r="AL32" i="36"/>
  <c r="AU32" i="36"/>
  <c r="AQ184" i="36"/>
  <c r="AF184" i="36"/>
  <c r="AJ184" i="36"/>
  <c r="AS184" i="36"/>
  <c r="AK183" i="36"/>
  <c r="AT183" i="36"/>
  <c r="AJ183" i="36"/>
  <c r="AS183" i="36"/>
  <c r="AK32" i="36"/>
  <c r="AT32" i="36"/>
  <c r="AR178" i="36"/>
  <c r="AR64" i="36"/>
  <c r="AV187" i="36"/>
  <c r="AM187" i="36"/>
  <c r="AF185" i="36"/>
  <c r="AU196" i="36"/>
  <c r="AL196" i="36"/>
  <c r="AL201" i="36"/>
  <c r="AU201" i="36"/>
  <c r="AU111" i="36"/>
  <c r="AL111" i="36"/>
  <c r="AS110" i="36"/>
  <c r="AJ110" i="36"/>
  <c r="AT27" i="36"/>
  <c r="AK27" i="36"/>
  <c r="AT14" i="36"/>
  <c r="AK14" i="36"/>
  <c r="AS14" i="36"/>
  <c r="AJ14" i="36"/>
  <c r="AJ201" i="36"/>
  <c r="AS201" i="36"/>
  <c r="AT111" i="36"/>
  <c r="AK111" i="36"/>
  <c r="AR14" i="36"/>
  <c r="AR183" i="36"/>
  <c r="AJ64" i="36"/>
  <c r="AS64" i="36"/>
  <c r="AJ27" i="36"/>
  <c r="AS27" i="36"/>
  <c r="AK6" i="36"/>
  <c r="AT6" i="36"/>
  <c r="AI187" i="36"/>
  <c r="AR187" i="36"/>
  <c r="AF111" i="36"/>
  <c r="AQ111" i="36"/>
  <c r="AL187" i="36"/>
  <c r="AL129" i="36"/>
  <c r="AU129" i="36"/>
  <c r="AR110" i="36"/>
  <c r="AR6" i="36"/>
  <c r="AR32" i="36"/>
  <c r="AM201" i="36"/>
  <c r="AV201" i="36"/>
  <c r="AQ40" i="36"/>
  <c r="AF40" i="36"/>
  <c r="AL110" i="36"/>
  <c r="AU110" i="36"/>
  <c r="AL27" i="36"/>
  <c r="AU27" i="36"/>
  <c r="AU118" i="36"/>
  <c r="AL118" i="36"/>
  <c r="AR159" i="36"/>
  <c r="AF32" i="36"/>
  <c r="AQ32" i="36"/>
  <c r="AF196" i="36"/>
  <c r="AQ196" i="36"/>
  <c r="AL159" i="36"/>
  <c r="AL184" i="36"/>
  <c r="AU184" i="36"/>
  <c r="AK149" i="36"/>
  <c r="AK184" i="36"/>
  <c r="AT184" i="36"/>
  <c r="AV100" i="36"/>
  <c r="AM100" i="36"/>
  <c r="AF201" i="36"/>
  <c r="AQ201" i="36"/>
  <c r="AM185" i="36"/>
  <c r="AR184" i="36"/>
  <c r="AF187" i="36"/>
  <c r="AQ187" i="36"/>
  <c r="AQ183" i="36"/>
  <c r="AF183" i="36"/>
  <c r="AM111" i="36"/>
  <c r="AV111" i="36"/>
  <c r="AK118" i="36"/>
  <c r="AT118" i="36"/>
  <c r="AQ149" i="36"/>
  <c r="AF149" i="36"/>
  <c r="AU64" i="36"/>
  <c r="AL64" i="36"/>
  <c r="AT40" i="36"/>
  <c r="AK40" i="36"/>
  <c r="AS111" i="36"/>
  <c r="AJ111" i="36"/>
  <c r="AQ110" i="36"/>
  <c r="AF110" i="36"/>
  <c r="AL183" i="36"/>
  <c r="AU183" i="36"/>
  <c r="AU14" i="36"/>
  <c r="AL14" i="36"/>
  <c r="AM118" i="36"/>
  <c r="AV118" i="36"/>
  <c r="AK159" i="36"/>
  <c r="AT159" i="36"/>
  <c r="AM184" i="36"/>
  <c r="AV184" i="36"/>
  <c r="AK178" i="36"/>
  <c r="AV14" i="36"/>
  <c r="AM14" i="36"/>
  <c r="AR181" i="36"/>
  <c r="AJ100" i="36"/>
  <c r="AJ159" i="36"/>
  <c r="AS181" i="36"/>
  <c r="AJ181" i="36"/>
  <c r="AF178" i="36"/>
  <c r="AQ181" i="36"/>
  <c r="AF181" i="36"/>
  <c r="AQ6" i="36"/>
  <c r="AF6" i="36"/>
  <c r="AF159" i="36"/>
  <c r="AJ40" i="36"/>
  <c r="AS40" i="36"/>
  <c r="AK129" i="36"/>
  <c r="AT129" i="36"/>
  <c r="AK185" i="36"/>
  <c r="AT185" i="36"/>
  <c r="AV129" i="36"/>
  <c r="AM129" i="36"/>
  <c r="AS6" i="36"/>
  <c r="AJ6" i="36"/>
  <c r="AF64" i="36"/>
  <c r="AQ64" i="36"/>
  <c r="AL178" i="36"/>
  <c r="AU149" i="36"/>
  <c r="AL149" i="36"/>
  <c r="AJ129" i="36"/>
  <c r="AS129" i="36"/>
  <c r="AL181" i="36"/>
  <c r="AU181" i="36"/>
  <c r="AR40" i="36"/>
  <c r="AR196" i="36"/>
  <c r="AM196" i="36"/>
  <c r="AV196" i="36"/>
  <c r="AJ32" i="36"/>
  <c r="AS32" i="36"/>
  <c r="AF27" i="36"/>
  <c r="AQ27" i="36"/>
  <c r="AK201" i="36"/>
  <c r="AT201" i="36"/>
  <c r="AT181" i="36"/>
  <c r="AK181" i="36"/>
  <c r="AM178" i="36"/>
  <c r="AV178" i="36"/>
  <c r="AU100" i="36"/>
  <c r="AL100" i="36"/>
  <c r="AM149" i="36"/>
  <c r="AR129" i="36"/>
  <c r="AK130" i="36"/>
  <c r="AT130" i="36"/>
  <c r="AP175" i="36"/>
  <c r="AZ175" i="36"/>
  <c r="AM56" i="36"/>
  <c r="AV56" i="36"/>
  <c r="AQ18" i="36"/>
  <c r="AF18" i="36"/>
  <c r="AT34" i="36"/>
  <c r="AK34" i="36"/>
  <c r="AL113" i="36"/>
  <c r="AU113" i="36"/>
  <c r="AK204" i="36"/>
  <c r="AT204" i="36"/>
  <c r="AM175" i="36"/>
  <c r="AV175" i="36"/>
  <c r="AJ18" i="36"/>
  <c r="AS18" i="36"/>
  <c r="AS175" i="36"/>
  <c r="AJ175" i="36"/>
  <c r="AL87" i="36"/>
  <c r="AU87" i="36"/>
  <c r="AL34" i="36"/>
  <c r="AU34" i="36"/>
  <c r="AM113" i="36"/>
  <c r="AV113" i="36"/>
  <c r="AR34" i="36"/>
  <c r="AR204" i="36"/>
  <c r="AR199" i="36"/>
  <c r="AV130" i="36"/>
  <c r="AM130" i="36"/>
  <c r="AQ87" i="36"/>
  <c r="AF87" i="36"/>
  <c r="AF34" i="36"/>
  <c r="AQ34" i="36"/>
  <c r="AP136" i="36"/>
  <c r="AZ136" i="36"/>
  <c r="AM30" i="36"/>
  <c r="AV30" i="36"/>
  <c r="AS130" i="36"/>
  <c r="AJ130" i="36"/>
  <c r="AF130" i="36"/>
  <c r="AQ130" i="36"/>
  <c r="AM34" i="36"/>
  <c r="AV34" i="36"/>
  <c r="AJ34" i="36"/>
  <c r="AS34" i="36"/>
  <c r="AP208" i="36"/>
  <c r="AZ208" i="36"/>
  <c r="AJ30" i="36"/>
  <c r="AS30" i="36"/>
  <c r="AM87" i="36"/>
  <c r="AV87" i="36"/>
  <c r="AR175" i="36"/>
  <c r="AR56" i="36"/>
  <c r="AV208" i="36"/>
  <c r="AM208" i="36"/>
  <c r="AI18" i="36"/>
  <c r="AF120" i="36"/>
  <c r="AQ120" i="36"/>
  <c r="AQ56" i="36"/>
  <c r="AF56" i="36"/>
  <c r="AN34" i="36"/>
  <c r="AX34" i="36"/>
  <c r="AF208" i="36"/>
  <c r="AQ208" i="36"/>
  <c r="AM120" i="36"/>
  <c r="AV120" i="36"/>
  <c r="AK56" i="36"/>
  <c r="AT56" i="36"/>
  <c r="AS204" i="36"/>
  <c r="AJ204" i="36"/>
  <c r="AR86" i="36"/>
  <c r="AK30" i="36"/>
  <c r="AT30" i="36"/>
  <c r="AQ136" i="36"/>
  <c r="AF136" i="36"/>
  <c r="AM136" i="36"/>
  <c r="AV136" i="36"/>
  <c r="AJ87" i="36"/>
  <c r="AS87" i="36"/>
  <c r="AS199" i="36"/>
  <c r="AJ199" i="36"/>
  <c r="AU120" i="36"/>
  <c r="AL120" i="36"/>
  <c r="AL208" i="36"/>
  <c r="AU208" i="36"/>
  <c r="AR113" i="36"/>
  <c r="O130" i="36"/>
  <c r="AL56" i="36"/>
  <c r="AU56" i="36"/>
  <c r="AJ56" i="36"/>
  <c r="AS56" i="36"/>
  <c r="AS86" i="36"/>
  <c r="AJ86" i="36"/>
  <c r="AF199" i="36"/>
  <c r="AQ199" i="36"/>
  <c r="AK136" i="36"/>
  <c r="AT136" i="36"/>
  <c r="AQ115" i="36"/>
  <c r="AF115" i="36"/>
  <c r="AT199" i="36"/>
  <c r="AK199" i="36"/>
  <c r="AO113" i="36"/>
  <c r="AY113" i="36"/>
  <c r="AT120" i="36"/>
  <c r="AK120" i="36"/>
  <c r="AS208" i="36"/>
  <c r="AJ208" i="36"/>
  <c r="AR115" i="36"/>
  <c r="AK87" i="36"/>
  <c r="AT87" i="36"/>
  <c r="AI208" i="36"/>
  <c r="AV199" i="36"/>
  <c r="AM199" i="36"/>
  <c r="AY120" i="36"/>
  <c r="AO120" i="36"/>
  <c r="AL18" i="36"/>
  <c r="AU18" i="36"/>
  <c r="AL115" i="36"/>
  <c r="AU115" i="36"/>
  <c r="AL86" i="36"/>
  <c r="AU86" i="36"/>
  <c r="AR30" i="36"/>
  <c r="AQ175" i="36"/>
  <c r="AF175" i="36"/>
  <c r="AR130" i="36"/>
  <c r="AM204" i="36"/>
  <c r="AV204" i="36"/>
  <c r="AQ86" i="36"/>
  <c r="AF86" i="36"/>
  <c r="AK18" i="36"/>
  <c r="AT18" i="36"/>
  <c r="AM115" i="36"/>
  <c r="AV115" i="36"/>
  <c r="AK115" i="36"/>
  <c r="AT115" i="36"/>
  <c r="AQ30" i="36"/>
  <c r="AF30" i="36"/>
  <c r="AL175" i="36"/>
  <c r="AU175" i="36"/>
  <c r="AR120" i="36"/>
  <c r="AM18" i="36"/>
  <c r="AV18" i="36"/>
  <c r="AJ115" i="36"/>
  <c r="AS115" i="36"/>
  <c r="AT175" i="36"/>
  <c r="AK175" i="36"/>
  <c r="AV86" i="36"/>
  <c r="AM86" i="36"/>
  <c r="AL136" i="36"/>
  <c r="AU136" i="36"/>
  <c r="AJ136" i="36"/>
  <c r="AS136" i="36"/>
  <c r="AO86" i="36"/>
  <c r="AY86" i="36"/>
  <c r="AO199" i="36"/>
  <c r="AY199" i="36"/>
  <c r="AL204" i="36"/>
  <c r="AU204" i="36"/>
  <c r="AT208" i="36"/>
  <c r="AK208" i="36"/>
  <c r="AS113" i="36"/>
  <c r="AJ113" i="36"/>
  <c r="AS120" i="36"/>
  <c r="AJ120" i="36"/>
  <c r="AQ113" i="36"/>
  <c r="AF113" i="36"/>
  <c r="AT113" i="36"/>
  <c r="AK113" i="36"/>
  <c r="AQ204" i="36"/>
  <c r="AF204" i="36"/>
  <c r="AT86" i="36"/>
  <c r="AK86" i="36"/>
  <c r="AN204" i="36"/>
  <c r="AX204" i="36"/>
  <c r="AL130" i="36"/>
  <c r="AU130" i="36"/>
  <c r="AL30" i="36"/>
  <c r="AU30" i="36"/>
  <c r="AU199" i="36"/>
  <c r="AL199" i="36"/>
  <c r="AR87" i="36"/>
  <c r="AR136" i="36"/>
  <c r="O73" i="36"/>
  <c r="O29" i="36"/>
  <c r="Z11" i="36"/>
  <c r="AX140" i="36"/>
  <c r="Y15" i="36"/>
  <c r="Z197" i="36"/>
  <c r="AD197" i="36"/>
  <c r="AD15" i="36"/>
  <c r="AX197" i="36"/>
  <c r="Z92" i="36"/>
  <c r="AZ140" i="36"/>
  <c r="AX92" i="36"/>
  <c r="AZ197" i="36"/>
  <c r="AZ92" i="36"/>
  <c r="AD140" i="36"/>
  <c r="AX200" i="36"/>
  <c r="AD92" i="36"/>
  <c r="AZ15" i="36"/>
  <c r="Y99" i="36"/>
  <c r="AH200" i="36"/>
  <c r="AS140" i="36"/>
  <c r="AJ140" i="36"/>
  <c r="AR92" i="36"/>
  <c r="AQ83" i="36"/>
  <c r="AF83" i="36"/>
  <c r="AM101" i="36"/>
  <c r="AV101" i="36"/>
  <c r="AT101" i="36"/>
  <c r="AK101" i="36"/>
  <c r="AJ83" i="36"/>
  <c r="AJ200" i="36"/>
  <c r="AS200" i="36"/>
  <c r="AM197" i="36"/>
  <c r="AV197" i="36"/>
  <c r="AS189" i="36"/>
  <c r="AJ189" i="36"/>
  <c r="O140" i="36"/>
  <c r="AK83" i="36"/>
  <c r="AL83" i="36"/>
  <c r="AL189" i="36"/>
  <c r="AR189" i="36"/>
  <c r="AS101" i="36"/>
  <c r="AJ101" i="36"/>
  <c r="AF99" i="36"/>
  <c r="AM83" i="36"/>
  <c r="AK189" i="36"/>
  <c r="AR101" i="36"/>
  <c r="AM92" i="36"/>
  <c r="AV92" i="36"/>
  <c r="AQ11" i="36"/>
  <c r="AF11" i="36"/>
  <c r="AL15" i="36"/>
  <c r="AU15" i="36"/>
  <c r="AM189" i="36"/>
  <c r="AV11" i="36"/>
  <c r="AM11" i="36"/>
  <c r="AK15" i="36"/>
  <c r="AM140" i="36"/>
  <c r="AI200" i="36"/>
  <c r="AM99" i="36"/>
  <c r="AV99" i="36"/>
  <c r="AF92" i="36"/>
  <c r="AL99" i="36"/>
  <c r="AU99" i="36"/>
  <c r="AQ189" i="36"/>
  <c r="AF189" i="36"/>
  <c r="AM15" i="36"/>
  <c r="AK200" i="36"/>
  <c r="AJ99" i="36"/>
  <c r="AL92" i="36"/>
  <c r="AU92" i="36"/>
  <c r="AR83" i="36"/>
  <c r="AR99" i="36"/>
  <c r="AI15" i="36"/>
  <c r="AK11" i="36"/>
  <c r="AL140" i="36"/>
  <c r="AJ92" i="36"/>
  <c r="AM200" i="36"/>
  <c r="AV200" i="36"/>
  <c r="AR11" i="36"/>
  <c r="AK197" i="36"/>
  <c r="AT197" i="36"/>
  <c r="AI140" i="36"/>
  <c r="AT99" i="36"/>
  <c r="AK99" i="36"/>
  <c r="AF140" i="36"/>
  <c r="AQ140" i="36"/>
  <c r="AF101" i="36"/>
  <c r="AQ101" i="36"/>
  <c r="AK140" i="36"/>
  <c r="AX11" i="36"/>
  <c r="AJ197" i="36"/>
  <c r="O189" i="36"/>
  <c r="AF15" i="36"/>
  <c r="AU11" i="36"/>
  <c r="AL11" i="36"/>
  <c r="AL101" i="36"/>
  <c r="AU101" i="36"/>
  <c r="AJ15" i="36"/>
  <c r="AJ11" i="36"/>
  <c r="AF197" i="36"/>
  <c r="O15" i="36"/>
  <c r="AK92" i="36"/>
  <c r="AT92" i="36"/>
  <c r="AQ200" i="36"/>
  <c r="AF200" i="36"/>
  <c r="AL200" i="36"/>
  <c r="AL197" i="36"/>
  <c r="AU197" i="36"/>
  <c r="AZ11" i="36"/>
  <c r="AV41" i="36"/>
  <c r="AM41" i="36"/>
  <c r="AM133" i="36"/>
  <c r="AO41" i="36"/>
  <c r="AY41" i="36"/>
  <c r="AT73" i="36"/>
  <c r="AK73" i="36"/>
  <c r="AV173" i="36"/>
  <c r="AM173" i="36"/>
  <c r="AR73" i="36"/>
  <c r="AM164" i="36"/>
  <c r="AT33" i="36"/>
  <c r="AK33" i="36"/>
  <c r="AJ73" i="36"/>
  <c r="AS73" i="36"/>
  <c r="AT109" i="36"/>
  <c r="AK109" i="36"/>
  <c r="AR133" i="36"/>
  <c r="AF164" i="36"/>
  <c r="AM123" i="36"/>
  <c r="AV123" i="36"/>
  <c r="AL134" i="36"/>
  <c r="AU134" i="36"/>
  <c r="AT29" i="36"/>
  <c r="AK29" i="36"/>
  <c r="AQ73" i="36"/>
  <c r="AF73" i="36"/>
  <c r="AT123" i="36"/>
  <c r="AK123" i="36"/>
  <c r="AL73" i="36"/>
  <c r="AU73" i="36"/>
  <c r="AL109" i="36"/>
  <c r="AU109" i="36"/>
  <c r="AZ73" i="36"/>
  <c r="AV29" i="36"/>
  <c r="AM29" i="36"/>
  <c r="AO123" i="36"/>
  <c r="AY123" i="36"/>
  <c r="AS123" i="36"/>
  <c r="AJ123" i="36"/>
  <c r="AU33" i="36"/>
  <c r="AL33" i="36"/>
  <c r="AU132" i="36"/>
  <c r="AL132" i="36"/>
  <c r="AT132" i="36"/>
  <c r="AK132" i="36"/>
  <c r="AI29" i="36"/>
  <c r="AL41" i="36"/>
  <c r="AU41" i="36"/>
  <c r="AP134" i="36"/>
  <c r="AZ134" i="36"/>
  <c r="AJ55" i="36"/>
  <c r="AS91" i="36"/>
  <c r="AJ91" i="36"/>
  <c r="AR95" i="36"/>
  <c r="AR132" i="36"/>
  <c r="AQ91" i="36"/>
  <c r="AF91" i="36"/>
  <c r="AT91" i="36"/>
  <c r="AK91" i="36"/>
  <c r="AI109" i="36"/>
  <c r="O109" i="36"/>
  <c r="AO132" i="36"/>
  <c r="AY132" i="36"/>
  <c r="AJ33" i="36"/>
  <c r="AS33" i="36"/>
  <c r="AJ41" i="36"/>
  <c r="AS41" i="36"/>
  <c r="AU95" i="36"/>
  <c r="AL95" i="36"/>
  <c r="AR123" i="36"/>
  <c r="AQ123" i="36"/>
  <c r="AF123" i="36"/>
  <c r="AR33" i="36"/>
  <c r="AV132" i="36"/>
  <c r="AM132" i="36"/>
  <c r="AK41" i="36"/>
  <c r="AT41" i="36"/>
  <c r="AL173" i="36"/>
  <c r="AQ95" i="36"/>
  <c r="AF95" i="36"/>
  <c r="AM91" i="36"/>
  <c r="AV91" i="36"/>
  <c r="AX29" i="36"/>
  <c r="AN29" i="36"/>
  <c r="AI173" i="36"/>
  <c r="AR173" i="36"/>
  <c r="AY95" i="36"/>
  <c r="AO95" i="36"/>
  <c r="AY29" i="36"/>
  <c r="AO29" i="36"/>
  <c r="AM55" i="36"/>
  <c r="AF61" i="36"/>
  <c r="AQ61" i="36"/>
  <c r="AF173" i="36"/>
  <c r="AS132" i="36"/>
  <c r="AJ132" i="36"/>
  <c r="AL55" i="36"/>
  <c r="AR164" i="36"/>
  <c r="AX123" i="36"/>
  <c r="AF55" i="36"/>
  <c r="AS95" i="36"/>
  <c r="AJ95" i="36"/>
  <c r="AJ164" i="36"/>
  <c r="AS164" i="36"/>
  <c r="AR55" i="36"/>
  <c r="AF134" i="36"/>
  <c r="AQ134" i="36"/>
  <c r="AK55" i="36"/>
  <c r="AM61" i="36"/>
  <c r="AV61" i="36"/>
  <c r="AL91" i="36"/>
  <c r="AU91" i="36"/>
  <c r="AF133" i="36"/>
  <c r="AK173" i="36"/>
  <c r="AL123" i="36"/>
  <c r="AU123" i="36"/>
  <c r="AF33" i="36"/>
  <c r="AQ33" i="36"/>
  <c r="AM95" i="36"/>
  <c r="AV95" i="36"/>
  <c r="AO164" i="36"/>
  <c r="AY164" i="36"/>
  <c r="AJ133" i="36"/>
  <c r="AJ173" i="36"/>
  <c r="AJ61" i="36"/>
  <c r="AK164" i="36"/>
  <c r="AQ41" i="36"/>
  <c r="AF41" i="36"/>
  <c r="AU61" i="36"/>
  <c r="AL61" i="36"/>
  <c r="AR134" i="36"/>
  <c r="AV73" i="36"/>
  <c r="AM73" i="36"/>
  <c r="AL164" i="36"/>
  <c r="AV33" i="36"/>
  <c r="AM33" i="36"/>
  <c r="AY134" i="36"/>
  <c r="AO173" i="36"/>
  <c r="AO61" i="36"/>
  <c r="AS109" i="36"/>
  <c r="AJ109" i="36"/>
  <c r="AU29" i="36"/>
  <c r="AL29" i="36"/>
  <c r="AT134" i="36"/>
  <c r="AK134" i="36"/>
  <c r="AN91" i="36"/>
  <c r="AX91" i="36"/>
  <c r="AF109" i="36"/>
  <c r="AQ109" i="36"/>
  <c r="AM134" i="36"/>
  <c r="AV134" i="36"/>
  <c r="AL133" i="36"/>
  <c r="AF132" i="36"/>
  <c r="AQ132" i="36"/>
  <c r="AT95" i="36"/>
  <c r="AK95" i="36"/>
  <c r="AV109" i="36"/>
  <c r="AM109" i="36"/>
  <c r="AF29" i="36"/>
  <c r="AQ29" i="36"/>
  <c r="AK133" i="36"/>
  <c r="AS134" i="36"/>
  <c r="AJ134" i="36"/>
  <c r="AJ29" i="36"/>
  <c r="AS29" i="36"/>
  <c r="AK61" i="36"/>
  <c r="AT61" i="36"/>
  <c r="AR41" i="36"/>
  <c r="AR91" i="36"/>
  <c r="AR167" i="36"/>
  <c r="AT28" i="36"/>
  <c r="AU4" i="36"/>
  <c r="AV28" i="36"/>
  <c r="AR4" i="36"/>
  <c r="AU66" i="36"/>
  <c r="AV4" i="36"/>
  <c r="AZ28" i="36"/>
  <c r="AU71" i="36"/>
  <c r="AU28" i="36"/>
  <c r="AY28" i="36"/>
  <c r="AX43" i="36"/>
  <c r="AR28" i="36"/>
  <c r="AQ4" i="36"/>
  <c r="AY43" i="36"/>
  <c r="AU94" i="36"/>
  <c r="AU153" i="36"/>
  <c r="AR66" i="36"/>
  <c r="AU19" i="36"/>
  <c r="AQ28" i="36"/>
  <c r="AU51" i="36"/>
  <c r="AS19" i="36"/>
  <c r="AV19" i="36"/>
  <c r="AS4" i="36"/>
  <c r="AT4" i="36"/>
  <c r="AS28" i="36"/>
  <c r="AQ43" i="36"/>
  <c r="AT43" i="36"/>
  <c r="AZ4" i="36"/>
  <c r="G15" i="4" s="1" a="1"/>
  <c r="G15" i="4" s="1"/>
  <c r="AR43" i="36"/>
  <c r="AU43" i="36"/>
  <c r="AT19" i="36"/>
  <c r="AY4" i="36"/>
  <c r="AV43" i="36"/>
  <c r="AZ19" i="36"/>
  <c r="AS43" i="36"/>
  <c r="AQ19" i="36"/>
  <c r="AU168" i="36"/>
  <c r="AA83" i="36"/>
  <c r="AA201" i="36"/>
  <c r="AA183" i="36"/>
  <c r="AA110" i="36"/>
  <c r="AA100" i="36"/>
  <c r="AA129" i="36"/>
  <c r="AA135" i="36"/>
  <c r="AA146" i="36"/>
  <c r="AA188" i="36"/>
  <c r="AA152" i="36"/>
  <c r="AA203" i="36"/>
  <c r="Z144" i="36"/>
  <c r="Z10" i="36"/>
  <c r="Z12" i="36"/>
  <c r="AA47" i="36"/>
  <c r="AA32" i="36"/>
  <c r="AA69" i="36"/>
  <c r="AA50" i="36"/>
  <c r="AA36" i="36"/>
  <c r="AA84" i="36"/>
  <c r="AA59" i="36"/>
  <c r="Z48" i="36"/>
  <c r="Z60" i="36"/>
  <c r="Z171" i="36"/>
  <c r="AD60" i="36"/>
  <c r="AD157" i="36"/>
  <c r="AA44" i="36"/>
  <c r="AA54" i="36"/>
  <c r="Z148" i="36"/>
  <c r="AA22" i="36"/>
  <c r="AD104" i="36"/>
  <c r="Z137" i="36"/>
  <c r="AA206" i="36"/>
  <c r="AA16" i="36"/>
  <c r="AA74" i="36"/>
  <c r="Z81" i="36"/>
  <c r="AA31" i="36"/>
  <c r="AA79" i="36"/>
  <c r="AA38" i="36"/>
  <c r="AA3" i="36"/>
  <c r="AA75" i="36"/>
  <c r="AA24" i="36"/>
  <c r="Z27" i="36"/>
  <c r="AA39" i="36"/>
  <c r="Z154" i="36"/>
  <c r="Z4" i="36"/>
  <c r="AA168" i="36"/>
  <c r="AA71" i="36"/>
  <c r="AA19" i="36"/>
  <c r="AA66" i="36"/>
  <c r="AD94" i="36"/>
  <c r="Z68" i="36"/>
  <c r="AA94" i="36"/>
  <c r="AA51" i="36"/>
  <c r="Z153" i="36"/>
  <c r="Z28" i="36"/>
  <c r="AA9" i="36"/>
  <c r="Z43" i="36"/>
  <c r="AA14" i="36"/>
  <c r="AA40" i="36"/>
  <c r="AA164" i="36"/>
  <c r="AA33" i="36"/>
  <c r="AA123" i="36"/>
  <c r="AA41" i="36"/>
  <c r="AA61" i="36"/>
  <c r="AA73" i="36"/>
  <c r="AA11" i="36"/>
  <c r="AA189" i="36"/>
  <c r="Z140" i="36"/>
  <c r="AA101" i="36"/>
  <c r="Z200" i="36"/>
  <c r="Z173" i="36"/>
  <c r="AA109" i="36"/>
  <c r="Z134" i="36"/>
  <c r="AA91" i="36"/>
  <c r="AA95" i="36"/>
  <c r="Z29" i="36"/>
  <c r="AA199" i="36"/>
  <c r="Z208" i="36"/>
  <c r="AA175" i="36"/>
  <c r="AA136" i="36"/>
  <c r="AA204" i="36"/>
  <c r="AA86" i="36"/>
  <c r="AA115" i="36"/>
  <c r="AA120" i="36"/>
  <c r="AA113" i="36"/>
  <c r="AA30" i="36"/>
  <c r="AA18" i="36"/>
  <c r="AA34" i="36"/>
  <c r="AA130" i="36"/>
  <c r="AA87" i="36"/>
  <c r="AA56" i="36"/>
  <c r="AA149" i="36"/>
  <c r="AA64" i="36"/>
  <c r="AA184" i="36"/>
  <c r="AA111" i="36"/>
  <c r="AA118" i="36"/>
  <c r="AA181" i="36"/>
  <c r="AA196" i="36"/>
  <c r="AA6" i="36"/>
  <c r="AD135" i="36"/>
  <c r="AA112" i="36"/>
  <c r="AA106" i="36"/>
  <c r="AA192" i="36"/>
  <c r="AA96" i="36"/>
  <c r="AA70" i="36"/>
  <c r="AA7" i="36"/>
  <c r="AA46" i="36"/>
  <c r="AA52" i="36"/>
  <c r="AA5" i="36"/>
  <c r="AA17" i="36"/>
  <c r="Z166" i="36"/>
  <c r="AA13" i="36"/>
  <c r="Z176" i="36"/>
  <c r="AA172" i="36"/>
  <c r="AA116" i="36"/>
  <c r="AD116" i="36"/>
  <c r="AA142" i="36"/>
  <c r="AA177" i="36"/>
  <c r="AA191" i="36"/>
  <c r="AA126" i="36"/>
  <c r="AA186" i="36"/>
  <c r="AA147" i="36"/>
  <c r="AA169" i="36"/>
  <c r="AA93" i="36"/>
  <c r="AA78" i="36"/>
  <c r="AN158" i="36"/>
  <c r="G14" i="4" l="1" a="1"/>
  <c r="G14" i="4" s="1"/>
  <c r="F7" i="4"/>
  <c r="F10" i="4"/>
  <c r="M19" i="4"/>
  <c r="F37" i="36"/>
  <c r="E37" i="36" s="1" a="1"/>
  <c r="E37" i="36" s="1"/>
  <c r="E67" i="36" a="1"/>
  <c r="E67" i="36" s="1"/>
  <c r="E63" i="36" a="1"/>
  <c r="E63" i="36" s="1"/>
  <c r="E20" i="36" a="1"/>
  <c r="E20" i="36" s="1"/>
  <c r="E25" i="36" a="1"/>
  <c r="E25" i="36" s="1"/>
  <c r="E103" i="36" a="1"/>
  <c r="E103" i="36" s="1"/>
  <c r="E45" i="36" a="1"/>
  <c r="E45" i="36" s="1"/>
  <c r="E49" i="36" a="1"/>
  <c r="E49" i="36" s="1"/>
  <c r="E117" i="36" a="1"/>
  <c r="E117" i="36" s="1"/>
  <c r="E119" i="36" a="1"/>
  <c r="E119" i="36" s="1"/>
  <c r="E57" i="36" a="1"/>
  <c r="E57" i="36" s="1"/>
  <c r="E114" i="36" a="1"/>
  <c r="E114" i="36" s="1"/>
  <c r="E58" i="36" a="1"/>
  <c r="E58" i="36" s="1"/>
  <c r="E26" i="36" a="1"/>
  <c r="E26" i="36" s="1"/>
  <c r="F42" i="36"/>
  <c r="AV97" i="36"/>
  <c r="AX97" i="36"/>
  <c r="AU97" i="36"/>
  <c r="AQ79" i="36"/>
  <c r="AU79" i="36"/>
  <c r="AA97" i="36"/>
  <c r="AA10" i="36"/>
  <c r="AT79" i="36"/>
  <c r="F35" i="36"/>
  <c r="AQ108" i="36"/>
  <c r="AQ150" i="36"/>
  <c r="AT108" i="36"/>
  <c r="AT150" i="36"/>
  <c r="AV108" i="36"/>
  <c r="AV150" i="36"/>
  <c r="AW150" i="36"/>
  <c r="AE150" i="36"/>
  <c r="AX108" i="36"/>
  <c r="AX150" i="36"/>
  <c r="AS108" i="36"/>
  <c r="AS150" i="36"/>
  <c r="AU108" i="36"/>
  <c r="AU150" i="36"/>
  <c r="AA108" i="36"/>
  <c r="AA150" i="36"/>
  <c r="AQ81" i="36"/>
  <c r="AQ137" i="36"/>
  <c r="AT121" i="36"/>
  <c r="AU121" i="36"/>
  <c r="AQ65" i="36"/>
  <c r="AS82" i="36"/>
  <c r="AD82" i="36"/>
  <c r="AA65" i="36"/>
  <c r="AS81" i="36"/>
  <c r="AU65" i="36"/>
  <c r="Z104" i="36"/>
  <c r="AA121" i="36"/>
  <c r="AS65" i="36"/>
  <c r="AV74" i="36"/>
  <c r="AS105" i="36"/>
  <c r="AT65" i="36"/>
  <c r="AY81" i="36"/>
  <c r="AZ105" i="36"/>
  <c r="AA104" i="36"/>
  <c r="AQ104" i="36"/>
  <c r="AX105" i="36"/>
  <c r="AX65" i="36"/>
  <c r="AS137" i="36"/>
  <c r="AR81" i="36"/>
  <c r="AR105" i="36"/>
  <c r="AU137" i="36"/>
  <c r="AQ121" i="36"/>
  <c r="AY105" i="36"/>
  <c r="AV81" i="36"/>
  <c r="AV148" i="36"/>
  <c r="AA82" i="36"/>
  <c r="AV137" i="36"/>
  <c r="AX82" i="36"/>
  <c r="AT82" i="36"/>
  <c r="AU89" i="36"/>
  <c r="AU171" i="36"/>
  <c r="AY125" i="36"/>
  <c r="Z157" i="36"/>
  <c r="AZ141" i="36"/>
  <c r="AV141" i="36"/>
  <c r="AU157" i="36"/>
  <c r="AX125" i="36"/>
  <c r="AX157" i="36"/>
  <c r="AU144" i="36"/>
  <c r="AT125" i="36"/>
  <c r="AQ171" i="36"/>
  <c r="AT141" i="36"/>
  <c r="AD144" i="36"/>
  <c r="AV171" i="36"/>
  <c r="AT157" i="36"/>
  <c r="Z141" i="36"/>
  <c r="AY141" i="36"/>
  <c r="Z89" i="36"/>
  <c r="AV125" i="36"/>
  <c r="AS171" i="36"/>
  <c r="AS125" i="36"/>
  <c r="AY171" i="36"/>
  <c r="AX141" i="36"/>
  <c r="AS144" i="36"/>
  <c r="AQ125" i="36"/>
  <c r="AZ171" i="36"/>
  <c r="G5" i="4" a="1"/>
  <c r="G5" i="4" s="1"/>
  <c r="AU148" i="36"/>
  <c r="AY158" i="36"/>
  <c r="AT179" i="36"/>
  <c r="AS179" i="36"/>
  <c r="AQ179" i="36"/>
  <c r="AQ55" i="36"/>
  <c r="AV55" i="36"/>
  <c r="Z133" i="36"/>
  <c r="AT164" i="36"/>
  <c r="AT55" i="36"/>
  <c r="AU55" i="36"/>
  <c r="AV164" i="36"/>
  <c r="AU164" i="36"/>
  <c r="AZ133" i="36"/>
  <c r="AA55" i="36"/>
  <c r="AA133" i="36"/>
  <c r="AS173" i="36"/>
  <c r="AT173" i="36"/>
  <c r="AS55" i="36"/>
  <c r="AQ164" i="36"/>
  <c r="AQ173" i="36"/>
  <c r="AA159" i="36"/>
  <c r="AT178" i="36"/>
  <c r="AR185" i="36"/>
  <c r="AS185" i="36"/>
  <c r="AV159" i="36"/>
  <c r="AA185" i="36"/>
  <c r="AQ159" i="36"/>
  <c r="AQ178" i="36"/>
  <c r="AT149" i="36"/>
  <c r="AS159" i="36"/>
  <c r="AA178" i="36"/>
  <c r="AV149" i="36"/>
  <c r="AU178" i="36"/>
  <c r="AU159" i="36"/>
  <c r="AT21" i="36"/>
  <c r="AQ17" i="36"/>
  <c r="AS21" i="36"/>
  <c r="AV21" i="36"/>
  <c r="AU17" i="36"/>
  <c r="AA21" i="36"/>
  <c r="BC116" i="36"/>
  <c r="AQ153" i="36"/>
  <c r="AV94" i="36"/>
  <c r="AD85" i="36"/>
  <c r="AE4" i="36"/>
  <c r="AX85" i="36"/>
  <c r="AX94" i="36"/>
  <c r="Z167" i="36"/>
  <c r="AU85" i="36"/>
  <c r="AU167" i="36"/>
  <c r="AZ94" i="36"/>
  <c r="AA167" i="36"/>
  <c r="AR153" i="36"/>
  <c r="AT94" i="36"/>
  <c r="AS94" i="36"/>
  <c r="AT167" i="36"/>
  <c r="AE28" i="36"/>
  <c r="AQ85" i="36"/>
  <c r="AE19" i="36"/>
  <c r="AV153" i="36"/>
  <c r="AE43" i="36"/>
  <c r="AA85" i="36"/>
  <c r="AR94" i="36"/>
  <c r="AS167" i="36"/>
  <c r="Z125" i="36"/>
  <c r="AX148" i="36"/>
  <c r="AV179" i="36"/>
  <c r="AU179" i="36"/>
  <c r="AV158" i="36"/>
  <c r="AS158" i="36"/>
  <c r="AT158" i="36"/>
  <c r="AQ158" i="36"/>
  <c r="AS148" i="36"/>
  <c r="Z179" i="36"/>
  <c r="BF62" i="36"/>
  <c r="BF102" i="36"/>
  <c r="BF23" i="36"/>
  <c r="BF156" i="36"/>
  <c r="BF139" i="36"/>
  <c r="BF90" i="36"/>
  <c r="BF124" i="36"/>
  <c r="F124" i="36"/>
  <c r="BF122" i="36"/>
  <c r="BF80" i="36"/>
  <c r="F80" i="36"/>
  <c r="BF202" i="36"/>
  <c r="F202" i="36"/>
  <c r="BF170" i="36"/>
  <c r="BF53" i="36"/>
  <c r="F53" i="36"/>
  <c r="AA166" i="36"/>
  <c r="AQ185" i="36"/>
  <c r="AU187" i="36"/>
  <c r="BC64" i="36"/>
  <c r="AV185" i="36"/>
  <c r="AT187" i="36"/>
  <c r="AA187" i="36"/>
  <c r="AA132" i="36"/>
  <c r="AS133" i="36"/>
  <c r="AQ133" i="36"/>
  <c r="AT133" i="36"/>
  <c r="AY133" i="36"/>
  <c r="AV133" i="36"/>
  <c r="AU133" i="36"/>
  <c r="BF161" i="36"/>
  <c r="BF174" i="36"/>
  <c r="BF8" i="36"/>
  <c r="BF163" i="36"/>
  <c r="BF107" i="36"/>
  <c r="BF143" i="36"/>
  <c r="BF72" i="36"/>
  <c r="BC47" i="36"/>
  <c r="BC147" i="36"/>
  <c r="BC56" i="36"/>
  <c r="AA208" i="36"/>
  <c r="AE3" i="36"/>
  <c r="AE24" i="36"/>
  <c r="AW24" i="36"/>
  <c r="AF10" i="36"/>
  <c r="AQ10" i="36"/>
  <c r="BC150" i="36"/>
  <c r="AQ12" i="36"/>
  <c r="AF12" i="36"/>
  <c r="BC38" i="36"/>
  <c r="AM12" i="36"/>
  <c r="AV12" i="36"/>
  <c r="AE75" i="36"/>
  <c r="AJ10" i="36"/>
  <c r="AE10" i="36"/>
  <c r="AE12" i="36"/>
  <c r="AL12" i="36"/>
  <c r="AU12" i="36"/>
  <c r="AM10" i="36"/>
  <c r="AV10" i="36"/>
  <c r="AS31" i="36"/>
  <c r="AE38" i="36"/>
  <c r="AX24" i="36"/>
  <c r="AE31" i="36"/>
  <c r="AE97" i="36"/>
  <c r="AA12" i="36"/>
  <c r="AK10" i="36"/>
  <c r="AT10" i="36"/>
  <c r="AK12" i="36"/>
  <c r="AT12" i="36"/>
  <c r="AE79" i="36"/>
  <c r="AE108" i="36"/>
  <c r="AU10" i="36"/>
  <c r="AL10" i="36"/>
  <c r="AJ12" i="36"/>
  <c r="AE148" i="36"/>
  <c r="AE105" i="36"/>
  <c r="AX206" i="36"/>
  <c r="AU81" i="36"/>
  <c r="AE44" i="36"/>
  <c r="AE137" i="36"/>
  <c r="AU16" i="36"/>
  <c r="AN137" i="36"/>
  <c r="AX137" i="36"/>
  <c r="AE81" i="36"/>
  <c r="AE82" i="36"/>
  <c r="AN81" i="36"/>
  <c r="AX81" i="36"/>
  <c r="AX54" i="36"/>
  <c r="AR179" i="36"/>
  <c r="AE74" i="36"/>
  <c r="AE22" i="36"/>
  <c r="AR148" i="36"/>
  <c r="AE121" i="36"/>
  <c r="AW54" i="36"/>
  <c r="AE54" i="36"/>
  <c r="AR104" i="36"/>
  <c r="AE179" i="36"/>
  <c r="AN104" i="36"/>
  <c r="AT137" i="36"/>
  <c r="AE158" i="36"/>
  <c r="AN179" i="36"/>
  <c r="AX179" i="36"/>
  <c r="AE16" i="36"/>
  <c r="AE65" i="36"/>
  <c r="AE206" i="36"/>
  <c r="AW206" i="36"/>
  <c r="AR82" i="36"/>
  <c r="AE48" i="36"/>
  <c r="AR144" i="36"/>
  <c r="AE84" i="36"/>
  <c r="AR50" i="36"/>
  <c r="AR125" i="36"/>
  <c r="AE59" i="36"/>
  <c r="AE36" i="36"/>
  <c r="AS59" i="36"/>
  <c r="AR171" i="36"/>
  <c r="AE141" i="36"/>
  <c r="AR60" i="36"/>
  <c r="AS84" i="36"/>
  <c r="AR157" i="36"/>
  <c r="AE50" i="36"/>
  <c r="AR89" i="36"/>
  <c r="AA144" i="36"/>
  <c r="AE125" i="36"/>
  <c r="AE171" i="36"/>
  <c r="AV36" i="36"/>
  <c r="AR141" i="36"/>
  <c r="AE89" i="36"/>
  <c r="AR48" i="36"/>
  <c r="AE69" i="36"/>
  <c r="AE144" i="36"/>
  <c r="AR69" i="36"/>
  <c r="AU68" i="36"/>
  <c r="AE167" i="36"/>
  <c r="AE168" i="36"/>
  <c r="AR19" i="36"/>
  <c r="AE153" i="36"/>
  <c r="AE51" i="36"/>
  <c r="AR168" i="36"/>
  <c r="AE9" i="36"/>
  <c r="AE68" i="36"/>
  <c r="AR71" i="36"/>
  <c r="AE71" i="36"/>
  <c r="AE66" i="36"/>
  <c r="AE85" i="36"/>
  <c r="AS17" i="36"/>
  <c r="AE126" i="36"/>
  <c r="AS142" i="36"/>
  <c r="AE13" i="36"/>
  <c r="AE169" i="36"/>
  <c r="AE17" i="36"/>
  <c r="AE177" i="36"/>
  <c r="AE172" i="36"/>
  <c r="AE93" i="36"/>
  <c r="AE47" i="36"/>
  <c r="AE78" i="36"/>
  <c r="AR13" i="36"/>
  <c r="AE186" i="36"/>
  <c r="AR166" i="36"/>
  <c r="AE166" i="36"/>
  <c r="AE191" i="36"/>
  <c r="AE142" i="36"/>
  <c r="AR5" i="36"/>
  <c r="AE21" i="36"/>
  <c r="AE176" i="36"/>
  <c r="AE5" i="36"/>
  <c r="AE147" i="36"/>
  <c r="AS46" i="36"/>
  <c r="AE152" i="36"/>
  <c r="AE7" i="36"/>
  <c r="AE70" i="36"/>
  <c r="AR135" i="36"/>
  <c r="AE52" i="36"/>
  <c r="AS106" i="36"/>
  <c r="AR96" i="36"/>
  <c r="AE146" i="36"/>
  <c r="BC112" i="36"/>
  <c r="AS203" i="36"/>
  <c r="AE188" i="36"/>
  <c r="AE192" i="36"/>
  <c r="AS146" i="36"/>
  <c r="AE106" i="36"/>
  <c r="AE203" i="36"/>
  <c r="AE154" i="36"/>
  <c r="AE39" i="36"/>
  <c r="AE112" i="36"/>
  <c r="AE46" i="36"/>
  <c r="AE96" i="36"/>
  <c r="AV7" i="36"/>
  <c r="AE159" i="36"/>
  <c r="BC149" i="36"/>
  <c r="AE187" i="36"/>
  <c r="AE184" i="36"/>
  <c r="AE149" i="36"/>
  <c r="AE100" i="36"/>
  <c r="AE32" i="36"/>
  <c r="AE64" i="36"/>
  <c r="AE201" i="36"/>
  <c r="AE6" i="36"/>
  <c r="AE183" i="36"/>
  <c r="AE181" i="36"/>
  <c r="AE178" i="36"/>
  <c r="AE118" i="36"/>
  <c r="AE14" i="36"/>
  <c r="AE185" i="36"/>
  <c r="AS100" i="36"/>
  <c r="AE40" i="36"/>
  <c r="AE27" i="36"/>
  <c r="AE129" i="36"/>
  <c r="AE196" i="36"/>
  <c r="AS187" i="36"/>
  <c r="AE111" i="36"/>
  <c r="AE110" i="36"/>
  <c r="AE199" i="36"/>
  <c r="AE86" i="36"/>
  <c r="AE115" i="36"/>
  <c r="AE120" i="36"/>
  <c r="AE130" i="36"/>
  <c r="AE30" i="36"/>
  <c r="AE204" i="36"/>
  <c r="AE113" i="36"/>
  <c r="BC199" i="36"/>
  <c r="AE87" i="36"/>
  <c r="AE34" i="36"/>
  <c r="AE208" i="36"/>
  <c r="AR208" i="36"/>
  <c r="AR18" i="36"/>
  <c r="AE18" i="36"/>
  <c r="AE136" i="36"/>
  <c r="AE56" i="36"/>
  <c r="AE175" i="36"/>
  <c r="AS92" i="36"/>
  <c r="AU189" i="36"/>
  <c r="AQ197" i="36"/>
  <c r="AT200" i="36"/>
  <c r="AV189" i="36"/>
  <c r="AU83" i="36"/>
  <c r="AS83" i="36"/>
  <c r="AS11" i="36"/>
  <c r="AA92" i="36"/>
  <c r="AQ15" i="36"/>
  <c r="AU140" i="36"/>
  <c r="AT11" i="36"/>
  <c r="AT189" i="36"/>
  <c r="AT83" i="36"/>
  <c r="Z99" i="36"/>
  <c r="AV15" i="36"/>
  <c r="AV83" i="36"/>
  <c r="AQ92" i="36"/>
  <c r="AT140" i="36"/>
  <c r="AV140" i="36"/>
  <c r="AS99" i="36"/>
  <c r="Z15" i="36"/>
  <c r="AS15" i="36"/>
  <c r="AA197" i="36"/>
  <c r="AU200" i="36"/>
  <c r="AR15" i="36"/>
  <c r="AQ99" i="36"/>
  <c r="AE92" i="36"/>
  <c r="AE15" i="36"/>
  <c r="AR200" i="36"/>
  <c r="AE140" i="36"/>
  <c r="AE83" i="36"/>
  <c r="AE101" i="36"/>
  <c r="AE99" i="36"/>
  <c r="AT15" i="36"/>
  <c r="BC11" i="36"/>
  <c r="AE197" i="36"/>
  <c r="AS197" i="36"/>
  <c r="AR140" i="36"/>
  <c r="AE189" i="36"/>
  <c r="AE200" i="36"/>
  <c r="AS61" i="36"/>
  <c r="AR109" i="36"/>
  <c r="AE61" i="36"/>
  <c r="AW61" i="36"/>
  <c r="AE164" i="36"/>
  <c r="AU173" i="36"/>
  <c r="AE41" i="36"/>
  <c r="AW173" i="36"/>
  <c r="AE173" i="36"/>
  <c r="AY61" i="36"/>
  <c r="AR29" i="36"/>
  <c r="AE132" i="36"/>
  <c r="AE134" i="36"/>
  <c r="AE55" i="36"/>
  <c r="AE29" i="36"/>
  <c r="AE109" i="36"/>
  <c r="AE91" i="36"/>
  <c r="AE123" i="36"/>
  <c r="AE33" i="36"/>
  <c r="AY173" i="36"/>
  <c r="AE73" i="36"/>
  <c r="AE95" i="36"/>
  <c r="AE133" i="36"/>
  <c r="AE11" i="36"/>
  <c r="AA140" i="36"/>
  <c r="AA27" i="36"/>
  <c r="AA176" i="36"/>
  <c r="AA48" i="36"/>
  <c r="AA60" i="36"/>
  <c r="AA171" i="36"/>
  <c r="AA125" i="36"/>
  <c r="AA137" i="36"/>
  <c r="AA148" i="36"/>
  <c r="AA81" i="36"/>
  <c r="AA154" i="36"/>
  <c r="AA68" i="36"/>
  <c r="AA153" i="36"/>
  <c r="AA43" i="36"/>
  <c r="AA4" i="36"/>
  <c r="AA28" i="36"/>
  <c r="AA29" i="36"/>
  <c r="AA173" i="36"/>
  <c r="AA200" i="36"/>
  <c r="E124" i="36" l="1" a="1"/>
  <c r="E124" i="36" s="1"/>
  <c r="E42" i="36" a="1"/>
  <c r="E42" i="36" s="1"/>
  <c r="E53" i="36" a="1"/>
  <c r="E53" i="36" s="1"/>
  <c r="E35" i="36" a="1"/>
  <c r="E35" i="36" s="1"/>
  <c r="E202" i="36" a="1"/>
  <c r="E202" i="36" s="1"/>
  <c r="E80" i="36" a="1"/>
  <c r="E80" i="36" s="1"/>
  <c r="AX104" i="36"/>
  <c r="AA105" i="36"/>
  <c r="AA158" i="36"/>
  <c r="BC65" i="36"/>
  <c r="AA141" i="36"/>
  <c r="AA89" i="36"/>
  <c r="AA157" i="36"/>
  <c r="BD38" i="36"/>
  <c r="BD147" i="36"/>
  <c r="AA134" i="36"/>
  <c r="BD112" i="36"/>
  <c r="AX158" i="36"/>
  <c r="AA179" i="36"/>
  <c r="B53" i="36"/>
  <c r="F156" i="36"/>
  <c r="B156" i="36"/>
  <c r="F90" i="36"/>
  <c r="F102" i="36"/>
  <c r="F107" i="36"/>
  <c r="F170" i="36"/>
  <c r="B170" i="36"/>
  <c r="F174" i="36"/>
  <c r="B174" i="36"/>
  <c r="F72" i="36"/>
  <c r="F139" i="36"/>
  <c r="F62" i="36"/>
  <c r="F161" i="36"/>
  <c r="B161" i="36"/>
  <c r="F23" i="36"/>
  <c r="B23" i="36"/>
  <c r="F163" i="36"/>
  <c r="B163" i="36"/>
  <c r="F143" i="36"/>
  <c r="B143" i="36"/>
  <c r="B202" i="36"/>
  <c r="F8" i="36"/>
  <c r="B8" i="36"/>
  <c r="F122" i="36"/>
  <c r="AW38" i="36"/>
  <c r="AS10" i="36"/>
  <c r="BC108" i="36"/>
  <c r="AW10" i="36"/>
  <c r="BC97" i="36"/>
  <c r="BC31" i="36"/>
  <c r="BC79" i="36"/>
  <c r="AS12" i="36"/>
  <c r="BC3" i="36"/>
  <c r="AW75" i="36"/>
  <c r="BE24" i="36"/>
  <c r="AW3" i="36"/>
  <c r="F13" i="4" s="1"/>
  <c r="G13" i="4" s="1" a="1"/>
  <c r="G13" i="4" s="1"/>
  <c r="AW97" i="36"/>
  <c r="BC75" i="36"/>
  <c r="BC24" i="36"/>
  <c r="BE150" i="36"/>
  <c r="AW108" i="36"/>
  <c r="AW31" i="36"/>
  <c r="AW79" i="36"/>
  <c r="AW12" i="36"/>
  <c r="AW158" i="36"/>
  <c r="AW81" i="36"/>
  <c r="BC22" i="36"/>
  <c r="AW16" i="36"/>
  <c r="BC148" i="36"/>
  <c r="BC206" i="36"/>
  <c r="AW44" i="36"/>
  <c r="F12" i="4" s="1"/>
  <c r="AW74" i="36"/>
  <c r="AW65" i="36"/>
  <c r="AW121" i="36"/>
  <c r="BC81" i="36"/>
  <c r="BC137" i="36"/>
  <c r="BC179" i="36"/>
  <c r="AW179" i="36"/>
  <c r="BC44" i="36"/>
  <c r="BC158" i="36"/>
  <c r="BC16" i="36"/>
  <c r="AW105" i="36"/>
  <c r="AE104" i="36"/>
  <c r="BC105" i="36"/>
  <c r="BC54" i="36"/>
  <c r="AW137" i="36"/>
  <c r="BC104" i="36"/>
  <c r="AW22" i="36"/>
  <c r="AW148" i="36"/>
  <c r="BC82" i="36"/>
  <c r="BC121" i="36"/>
  <c r="AW82" i="36"/>
  <c r="BC74" i="36"/>
  <c r="BD65" i="36"/>
  <c r="BC48" i="36"/>
  <c r="BC125" i="36"/>
  <c r="BC89" i="36"/>
  <c r="BC171" i="36"/>
  <c r="AW84" i="36"/>
  <c r="BC69" i="36"/>
  <c r="BC141" i="36"/>
  <c r="AW50" i="36"/>
  <c r="BC59" i="36"/>
  <c r="AW144" i="36"/>
  <c r="BC84" i="36"/>
  <c r="BC36" i="36"/>
  <c r="BC144" i="36"/>
  <c r="AW125" i="36"/>
  <c r="AW89" i="36"/>
  <c r="AW171" i="36"/>
  <c r="AW36" i="36"/>
  <c r="AW59" i="36"/>
  <c r="BC60" i="36"/>
  <c r="AE60" i="36"/>
  <c r="AW141" i="36"/>
  <c r="BC50" i="36"/>
  <c r="AE157" i="36"/>
  <c r="BC157" i="36"/>
  <c r="AW69" i="36"/>
  <c r="AW48" i="36"/>
  <c r="BC19" i="36"/>
  <c r="BC153" i="36"/>
  <c r="BC43" i="36"/>
  <c r="BC51" i="36"/>
  <c r="BC85" i="36"/>
  <c r="AW71" i="36"/>
  <c r="AW19" i="36"/>
  <c r="BC9" i="36"/>
  <c r="BC167" i="36"/>
  <c r="AE94" i="36"/>
  <c r="BC66" i="36"/>
  <c r="AW168" i="36"/>
  <c r="AW28" i="36"/>
  <c r="AW85" i="36"/>
  <c r="AW9" i="36"/>
  <c r="BC71" i="36"/>
  <c r="AW167" i="36"/>
  <c r="AW43" i="36"/>
  <c r="BC28" i="36"/>
  <c r="AW66" i="36"/>
  <c r="BC168" i="36"/>
  <c r="AW51" i="36"/>
  <c r="AW153" i="36"/>
  <c r="BC4" i="36"/>
  <c r="AW68" i="36"/>
  <c r="BE4" i="36"/>
  <c r="AW4" i="36"/>
  <c r="BC68" i="36"/>
  <c r="AW169" i="36"/>
  <c r="BC78" i="36"/>
  <c r="AW93" i="36"/>
  <c r="BC93" i="36"/>
  <c r="BC176" i="36"/>
  <c r="AW13" i="36"/>
  <c r="AW147" i="36"/>
  <c r="BC169" i="36"/>
  <c r="AW186" i="36"/>
  <c r="BC13" i="36"/>
  <c r="BC142" i="36"/>
  <c r="AE116" i="36"/>
  <c r="AW126" i="36"/>
  <c r="AW5" i="36"/>
  <c r="AW142" i="36"/>
  <c r="AW78" i="36"/>
  <c r="AW191" i="36"/>
  <c r="BC17" i="36"/>
  <c r="AW21" i="36"/>
  <c r="BC172" i="36"/>
  <c r="AW17" i="36"/>
  <c r="AW166" i="36"/>
  <c r="BC5" i="36"/>
  <c r="BC186" i="36"/>
  <c r="BC21" i="36"/>
  <c r="BC177" i="36"/>
  <c r="BC126" i="36"/>
  <c r="AW172" i="36"/>
  <c r="BC191" i="36"/>
  <c r="AW177" i="36"/>
  <c r="AW176" i="36"/>
  <c r="AW47" i="36"/>
  <c r="BC166" i="36"/>
  <c r="AW46" i="36"/>
  <c r="AW112" i="36"/>
  <c r="BC188" i="36"/>
  <c r="AE135" i="36"/>
  <c r="AW70" i="36"/>
  <c r="BC96" i="36"/>
  <c r="AW192" i="36"/>
  <c r="AW188" i="36"/>
  <c r="AW154" i="36"/>
  <c r="BC39" i="36"/>
  <c r="BC7" i="36"/>
  <c r="AW203" i="36"/>
  <c r="BC203" i="36"/>
  <c r="AW152" i="36"/>
  <c r="BC52" i="36"/>
  <c r="BC146" i="36"/>
  <c r="BC106" i="36"/>
  <c r="BC135" i="36"/>
  <c r="BC70" i="36"/>
  <c r="BC154" i="36"/>
  <c r="AW146" i="36"/>
  <c r="AW39" i="36"/>
  <c r="AW7" i="36"/>
  <c r="BC152" i="36"/>
  <c r="AW52" i="36"/>
  <c r="AW96" i="36"/>
  <c r="BC192" i="36"/>
  <c r="AW106" i="36"/>
  <c r="BC46" i="36"/>
  <c r="BC187" i="36"/>
  <c r="BC110" i="36"/>
  <c r="AW14" i="36"/>
  <c r="BC184" i="36"/>
  <c r="AW196" i="36"/>
  <c r="BC14" i="36"/>
  <c r="BC40" i="36"/>
  <c r="BC27" i="36"/>
  <c r="BC178" i="36"/>
  <c r="AW129" i="36"/>
  <c r="AW100" i="36"/>
  <c r="AW27" i="36"/>
  <c r="BC201" i="36"/>
  <c r="AW111" i="36"/>
  <c r="AW178" i="36"/>
  <c r="AW201" i="36"/>
  <c r="BC118" i="36"/>
  <c r="AW184" i="36"/>
  <c r="AW64" i="36"/>
  <c r="AW185" i="36"/>
  <c r="AW187" i="36"/>
  <c r="BC196" i="36"/>
  <c r="AW118" i="36"/>
  <c r="BC32" i="36"/>
  <c r="AW110" i="36"/>
  <c r="AW149" i="36"/>
  <c r="AW181" i="36"/>
  <c r="BC100" i="36"/>
  <c r="AW32" i="36"/>
  <c r="AW159" i="36"/>
  <c r="BC111" i="36"/>
  <c r="BC181" i="36"/>
  <c r="BC185" i="36"/>
  <c r="BC129" i="36"/>
  <c r="AW6" i="36"/>
  <c r="BC159" i="36"/>
  <c r="AW40" i="36"/>
  <c r="AW183" i="36"/>
  <c r="BC6" i="36"/>
  <c r="BC183" i="36"/>
  <c r="AW136" i="36"/>
  <c r="BC130" i="36"/>
  <c r="AW18" i="36"/>
  <c r="AW120" i="36"/>
  <c r="AW115" i="36"/>
  <c r="AW175" i="36"/>
  <c r="AW204" i="36"/>
  <c r="BC18" i="36"/>
  <c r="BC87" i="36"/>
  <c r="AW86" i="36"/>
  <c r="AW87" i="36"/>
  <c r="AW30" i="36"/>
  <c r="BC175" i="36"/>
  <c r="BC34" i="36"/>
  <c r="BC208" i="36"/>
  <c r="AW34" i="36"/>
  <c r="BC30" i="36"/>
  <c r="AW130" i="36"/>
  <c r="AW199" i="36"/>
  <c r="BC86" i="36"/>
  <c r="AW113" i="36"/>
  <c r="BC204" i="36"/>
  <c r="BD199" i="36"/>
  <c r="BC115" i="36"/>
  <c r="BC136" i="36"/>
  <c r="AW56" i="36"/>
  <c r="AW208" i="36"/>
  <c r="BC113" i="36"/>
  <c r="BC120" i="36"/>
  <c r="AA15" i="36"/>
  <c r="AA99" i="36"/>
  <c r="AW140" i="36"/>
  <c r="BC92" i="36"/>
  <c r="BC189" i="36"/>
  <c r="BC15" i="36"/>
  <c r="AW99" i="36"/>
  <c r="BC200" i="36"/>
  <c r="BC140" i="36"/>
  <c r="BC197" i="36"/>
  <c r="BC101" i="36"/>
  <c r="AW101" i="36"/>
  <c r="AW15" i="36"/>
  <c r="AW200" i="36"/>
  <c r="AW197" i="36"/>
  <c r="BC99" i="36"/>
  <c r="AW92" i="36"/>
  <c r="AW189" i="36"/>
  <c r="AW83" i="36"/>
  <c r="BC83" i="36"/>
  <c r="BC94" i="36"/>
  <c r="BC132" i="36"/>
  <c r="AW41" i="36"/>
  <c r="BE173" i="36"/>
  <c r="AW164" i="36"/>
  <c r="AW33" i="36"/>
  <c r="AW133" i="36"/>
  <c r="AW95" i="36"/>
  <c r="AW134" i="36"/>
  <c r="BC109" i="36"/>
  <c r="BC91" i="36"/>
  <c r="BC73" i="36"/>
  <c r="AW123" i="36"/>
  <c r="AW73" i="36"/>
  <c r="AW91" i="36"/>
  <c r="BC133" i="36"/>
  <c r="BC123" i="36"/>
  <c r="AW55" i="36"/>
  <c r="BC164" i="36"/>
  <c r="AW29" i="36"/>
  <c r="BC41" i="36"/>
  <c r="BC33" i="36"/>
  <c r="BC134" i="36"/>
  <c r="AW109" i="36"/>
  <c r="AW132" i="36"/>
  <c r="BC173" i="36"/>
  <c r="BC61" i="36"/>
  <c r="BC29" i="36"/>
  <c r="BC95" i="36"/>
  <c r="BC55" i="36"/>
  <c r="AW11" i="36"/>
  <c r="E143" i="36" l="1" a="1"/>
  <c r="E143" i="36" s="1"/>
  <c r="E72" i="36" a="1"/>
  <c r="E72" i="36" s="1"/>
  <c r="E139" i="36" a="1"/>
  <c r="E139" i="36" s="1"/>
  <c r="E163" i="36" a="1"/>
  <c r="E163" i="36" s="1"/>
  <c r="E174" i="36" a="1"/>
  <c r="E174" i="36" s="1"/>
  <c r="E23" i="36" a="1"/>
  <c r="E23" i="36" s="1"/>
  <c r="E170" i="36" a="1"/>
  <c r="E170" i="36" s="1"/>
  <c r="E90" i="36" a="1"/>
  <c r="E90" i="36" s="1"/>
  <c r="E161" i="36" a="1"/>
  <c r="E161" i="36" s="1"/>
  <c r="E107" i="36" a="1"/>
  <c r="E107" i="36" s="1"/>
  <c r="E156" i="36" a="1"/>
  <c r="E156" i="36" s="1"/>
  <c r="E122" i="36" a="1"/>
  <c r="E122" i="36" s="1"/>
  <c r="E8" i="36" a="1"/>
  <c r="E8" i="36" s="1"/>
  <c r="E62" i="36" a="1"/>
  <c r="E62" i="36" s="1"/>
  <c r="E102" i="36" a="1"/>
  <c r="E102" i="36" s="1"/>
  <c r="BD116" i="36"/>
  <c r="B90" i="36"/>
  <c r="B72" i="36"/>
  <c r="B62" i="36"/>
  <c r="B107" i="36"/>
  <c r="B102" i="36"/>
  <c r="B80" i="36"/>
  <c r="BD150" i="36"/>
  <c r="E24" i="38"/>
  <c r="G12" i="4" a="1"/>
  <c r="G12" i="4" s="1"/>
  <c r="B122" i="36"/>
  <c r="BD75" i="36"/>
  <c r="BD3" i="36"/>
  <c r="BD56" i="36"/>
  <c r="BD149" i="36"/>
  <c r="BD64" i="36"/>
  <c r="BD152" i="36"/>
  <c r="BD192" i="36"/>
  <c r="BD96" i="36"/>
  <c r="BD7" i="36"/>
  <c r="BD39" i="36"/>
  <c r="BD188" i="36"/>
  <c r="BD70" i="36"/>
  <c r="BD126" i="36"/>
  <c r="BD172" i="36"/>
  <c r="BD78" i="36"/>
  <c r="BD47" i="36"/>
  <c r="BD191" i="36"/>
  <c r="BD13" i="36"/>
  <c r="BD169" i="36"/>
  <c r="BD186" i="36"/>
  <c r="BD5" i="36"/>
  <c r="BD93" i="36"/>
  <c r="BD4" i="36"/>
  <c r="BD19" i="36"/>
  <c r="BD85" i="36"/>
  <c r="BD51" i="36"/>
  <c r="BD71" i="36"/>
  <c r="E56" i="38"/>
  <c r="BD66" i="36"/>
  <c r="BD9" i="36"/>
  <c r="BD94" i="36"/>
  <c r="BD28" i="36"/>
  <c r="BD68" i="36"/>
  <c r="BD168" i="36"/>
  <c r="BD167" i="36"/>
  <c r="BD153" i="36"/>
  <c r="BD157" i="36"/>
  <c r="BD60" i="36"/>
  <c r="BD104" i="36"/>
  <c r="B124" i="36"/>
  <c r="B139" i="36"/>
  <c r="BF24" i="36"/>
  <c r="BD43" i="36"/>
  <c r="BF150" i="36"/>
  <c r="BE108" i="36"/>
  <c r="BE75" i="36"/>
  <c r="BD97" i="36"/>
  <c r="BD24" i="36"/>
  <c r="BE10" i="36"/>
  <c r="BE12" i="36"/>
  <c r="BE79" i="36"/>
  <c r="BD79" i="36"/>
  <c r="BC10" i="36"/>
  <c r="BC12" i="36"/>
  <c r="BD108" i="36"/>
  <c r="BE97" i="36"/>
  <c r="BE3" i="36"/>
  <c r="BD31" i="36"/>
  <c r="BE31" i="36"/>
  <c r="BE38" i="36"/>
  <c r="BD16" i="36"/>
  <c r="BD148" i="36"/>
  <c r="BE137" i="36"/>
  <c r="BD121" i="36"/>
  <c r="BD158" i="36"/>
  <c r="BE121" i="36"/>
  <c r="BD82" i="36"/>
  <c r="BD44" i="36"/>
  <c r="F11" i="4" s="1"/>
  <c r="BD22" i="36"/>
  <c r="BE82" i="36"/>
  <c r="AW104" i="36"/>
  <c r="BD179" i="36"/>
  <c r="BE81" i="36"/>
  <c r="BE74" i="36"/>
  <c r="BE22" i="36"/>
  <c r="BE44" i="36"/>
  <c r="BD81" i="36"/>
  <c r="BE54" i="36"/>
  <c r="BD54" i="36"/>
  <c r="BE16" i="36"/>
  <c r="BD105" i="36"/>
  <c r="BE206" i="36"/>
  <c r="BE65" i="36"/>
  <c r="BE148" i="36"/>
  <c r="BE179" i="36"/>
  <c r="BD74" i="36"/>
  <c r="BE105" i="36"/>
  <c r="BD137" i="36"/>
  <c r="BD206" i="36"/>
  <c r="BE158" i="36"/>
  <c r="BD69" i="36"/>
  <c r="BE59" i="36"/>
  <c r="BD84" i="36"/>
  <c r="BD50" i="36"/>
  <c r="BE144" i="36"/>
  <c r="BE89" i="36"/>
  <c r="BD59" i="36"/>
  <c r="BD89" i="36"/>
  <c r="BE48" i="36"/>
  <c r="AW60" i="36"/>
  <c r="BD36" i="36"/>
  <c r="BD125" i="36"/>
  <c r="BD171" i="36"/>
  <c r="BE69" i="36"/>
  <c r="BE125" i="36"/>
  <c r="BE50" i="36"/>
  <c r="BE84" i="36"/>
  <c r="BD144" i="36"/>
  <c r="BD141" i="36"/>
  <c r="BD48" i="36"/>
  <c r="AW157" i="36"/>
  <c r="BE36" i="36"/>
  <c r="BE171" i="36"/>
  <c r="BE141" i="36"/>
  <c r="BE167" i="36"/>
  <c r="BE153" i="36"/>
  <c r="F43" i="36"/>
  <c r="BE43" i="36"/>
  <c r="BE51" i="36"/>
  <c r="BE19" i="36"/>
  <c r="BE85" i="36"/>
  <c r="BE28" i="36"/>
  <c r="BE168" i="36"/>
  <c r="BE71" i="36"/>
  <c r="BE68" i="36"/>
  <c r="AW94" i="36"/>
  <c r="BE66" i="36"/>
  <c r="BE9" i="36"/>
  <c r="BE176" i="36"/>
  <c r="BE17" i="36"/>
  <c r="BD176" i="36"/>
  <c r="BE177" i="36"/>
  <c r="BE5" i="36"/>
  <c r="BE186" i="36"/>
  <c r="BE21" i="36"/>
  <c r="BD17" i="36"/>
  <c r="AW116" i="36"/>
  <c r="BE93" i="36"/>
  <c r="BE172" i="36"/>
  <c r="BE191" i="36"/>
  <c r="BD142" i="36"/>
  <c r="BD21" i="36"/>
  <c r="BD166" i="36"/>
  <c r="BE147" i="36"/>
  <c r="BE142" i="36"/>
  <c r="BE126" i="36"/>
  <c r="BE47" i="36"/>
  <c r="BE166" i="36"/>
  <c r="BD177" i="36"/>
  <c r="BE78" i="36"/>
  <c r="BE13" i="36"/>
  <c r="BE169" i="36"/>
  <c r="BD52" i="36"/>
  <c r="BD154" i="36"/>
  <c r="BE152" i="36"/>
  <c r="BE154" i="36"/>
  <c r="BD135" i="36"/>
  <c r="BE203" i="36"/>
  <c r="BE192" i="36"/>
  <c r="BE112" i="36"/>
  <c r="BD146" i="36"/>
  <c r="BE70" i="36"/>
  <c r="BD203" i="36"/>
  <c r="BE106" i="36"/>
  <c r="BE7" i="36"/>
  <c r="BD106" i="36"/>
  <c r="BE39" i="36"/>
  <c r="BE146" i="36"/>
  <c r="BE96" i="36"/>
  <c r="AW135" i="36"/>
  <c r="BE52" i="36"/>
  <c r="BD46" i="36"/>
  <c r="BE188" i="36"/>
  <c r="BE46" i="36"/>
  <c r="BD100" i="36"/>
  <c r="BD178" i="36"/>
  <c r="BE32" i="36"/>
  <c r="BE184" i="36"/>
  <c r="BD129" i="36"/>
  <c r="BD118" i="36"/>
  <c r="BE100" i="36"/>
  <c r="BD6" i="36"/>
  <c r="BD184" i="36"/>
  <c r="BE187" i="36"/>
  <c r="BE201" i="36"/>
  <c r="BE185" i="36"/>
  <c r="BE183" i="36"/>
  <c r="BE14" i="36"/>
  <c r="BD111" i="36"/>
  <c r="BE64" i="36"/>
  <c r="BD27" i="36"/>
  <c r="BE40" i="36"/>
  <c r="BD159" i="36"/>
  <c r="BD32" i="36"/>
  <c r="BD201" i="36"/>
  <c r="BD40" i="36"/>
  <c r="BD187" i="36"/>
  <c r="BD14" i="36"/>
  <c r="BE6" i="36"/>
  <c r="BE118" i="36"/>
  <c r="BE27" i="36"/>
  <c r="BD183" i="36"/>
  <c r="BD196" i="36"/>
  <c r="BE196" i="36"/>
  <c r="BD185" i="36"/>
  <c r="BE129" i="36"/>
  <c r="BE181" i="36"/>
  <c r="BD181" i="36"/>
  <c r="BE149" i="36"/>
  <c r="BE178" i="36"/>
  <c r="BE110" i="36"/>
  <c r="BD110" i="36"/>
  <c r="BE111" i="36"/>
  <c r="BE159" i="36"/>
  <c r="BD120" i="36"/>
  <c r="BD204" i="36"/>
  <c r="BE208" i="36"/>
  <c r="BD208" i="36"/>
  <c r="BD87" i="36"/>
  <c r="BE175" i="36"/>
  <c r="BE115" i="36"/>
  <c r="BE34" i="36"/>
  <c r="BE86" i="36"/>
  <c r="BE120" i="36"/>
  <c r="BE113" i="36"/>
  <c r="BE18" i="36"/>
  <c r="BE130" i="36"/>
  <c r="BD86" i="36"/>
  <c r="BD18" i="36"/>
  <c r="BD130" i="36"/>
  <c r="BE30" i="36"/>
  <c r="BD113" i="36"/>
  <c r="BD34" i="36"/>
  <c r="BE56" i="36"/>
  <c r="BD30" i="36"/>
  <c r="BD175" i="36"/>
  <c r="BD115" i="36"/>
  <c r="BE87" i="36"/>
  <c r="BD136" i="36"/>
  <c r="BE199" i="36"/>
  <c r="BE204" i="36"/>
  <c r="E104" i="38"/>
  <c r="BE136" i="36"/>
  <c r="BD11" i="36"/>
  <c r="BF197" i="36"/>
  <c r="BE197" i="36"/>
  <c r="BF83" i="36"/>
  <c r="BE83" i="36"/>
  <c r="BE15" i="36"/>
  <c r="BF99" i="36"/>
  <c r="BE99" i="36"/>
  <c r="BF189" i="36"/>
  <c r="BE189" i="36"/>
  <c r="BD15" i="36"/>
  <c r="BE101" i="36"/>
  <c r="BF101" i="36"/>
  <c r="BE92" i="36"/>
  <c r="BD101" i="36"/>
  <c r="BD189" i="36"/>
  <c r="BD99" i="36"/>
  <c r="BD197" i="36"/>
  <c r="BD92" i="36"/>
  <c r="BD140" i="36"/>
  <c r="BD83" i="36"/>
  <c r="BE140" i="36"/>
  <c r="BF200" i="36"/>
  <c r="BE200" i="36"/>
  <c r="BD200" i="36"/>
  <c r="F15" i="36"/>
  <c r="BD55" i="36"/>
  <c r="BE109" i="36"/>
  <c r="BE55" i="36"/>
  <c r="BE133" i="36"/>
  <c r="BE61" i="36"/>
  <c r="BE123" i="36"/>
  <c r="BD29" i="36"/>
  <c r="BD33" i="36"/>
  <c r="BD123" i="36"/>
  <c r="BD91" i="36"/>
  <c r="BD164" i="36"/>
  <c r="BD133" i="36"/>
  <c r="BD109" i="36"/>
  <c r="BE164" i="36"/>
  <c r="BD134" i="36"/>
  <c r="BD61" i="36"/>
  <c r="BE29" i="36"/>
  <c r="BE134" i="36"/>
  <c r="F41" i="36"/>
  <c r="BE41" i="36"/>
  <c r="BE95" i="36"/>
  <c r="BD95" i="36"/>
  <c r="BD73" i="36"/>
  <c r="BE33" i="36"/>
  <c r="BD41" i="36"/>
  <c r="BD173" i="36"/>
  <c r="E71" i="38"/>
  <c r="BE91" i="36"/>
  <c r="BE132" i="36"/>
  <c r="BE73" i="36"/>
  <c r="BD132" i="36"/>
  <c r="BE11" i="36"/>
  <c r="E41" i="36" l="1" a="1"/>
  <c r="E41" i="36" s="1"/>
  <c r="E43" i="36" a="1"/>
  <c r="E43" i="36" s="1"/>
  <c r="E15" i="36" a="1"/>
  <c r="E15" i="36" s="1"/>
  <c r="BF173" i="36"/>
  <c r="E124" i="38"/>
  <c r="E9" i="38"/>
  <c r="F150" i="36"/>
  <c r="E11" i="38"/>
  <c r="G11" i="4" a="1"/>
  <c r="G11" i="4" s="1"/>
  <c r="E31" i="38"/>
  <c r="E58" i="38"/>
  <c r="E122" i="38"/>
  <c r="F173" i="36"/>
  <c r="E100" i="38"/>
  <c r="E145" i="38"/>
  <c r="E45" i="38"/>
  <c r="E114" i="38"/>
  <c r="E50" i="38"/>
  <c r="E88" i="38"/>
  <c r="E7" i="38"/>
  <c r="E142" i="38"/>
  <c r="E76" i="38"/>
  <c r="F147" i="36"/>
  <c r="F13" i="36"/>
  <c r="E38" i="38"/>
  <c r="E96" i="38"/>
  <c r="E18" i="38"/>
  <c r="E125" i="38"/>
  <c r="E8" i="38"/>
  <c r="E48" i="38"/>
  <c r="F24" i="36"/>
  <c r="BF12" i="36"/>
  <c r="BF31" i="36"/>
  <c r="E26" i="38"/>
  <c r="BF79" i="36"/>
  <c r="E77" i="38"/>
  <c r="BF108" i="36"/>
  <c r="E90" i="38"/>
  <c r="BF97" i="36"/>
  <c r="BF10" i="36"/>
  <c r="BF3" i="36"/>
  <c r="E3" i="38"/>
  <c r="BF121" i="36"/>
  <c r="E78" i="38"/>
  <c r="BF81" i="36"/>
  <c r="E59" i="38"/>
  <c r="BF137" i="36"/>
  <c r="BF105" i="36"/>
  <c r="BF148" i="36"/>
  <c r="BF206" i="36"/>
  <c r="E139" i="38"/>
  <c r="BF44" i="36"/>
  <c r="F16" i="4" s="1"/>
  <c r="E36" i="38"/>
  <c r="BF74" i="36"/>
  <c r="BF179" i="36"/>
  <c r="E120" i="38"/>
  <c r="BF54" i="36"/>
  <c r="E43" i="38"/>
  <c r="BF158" i="36"/>
  <c r="E115" i="38"/>
  <c r="BF22" i="36"/>
  <c r="BF16" i="36"/>
  <c r="E15" i="38"/>
  <c r="BF84" i="36"/>
  <c r="E65" i="38"/>
  <c r="BF50" i="36"/>
  <c r="E40" i="38"/>
  <c r="BF48" i="36"/>
  <c r="BF59" i="36"/>
  <c r="E46" i="38"/>
  <c r="BF125" i="36"/>
  <c r="BF69" i="36"/>
  <c r="E54" i="38"/>
  <c r="BF141" i="36"/>
  <c r="E105" i="38"/>
  <c r="BF171" i="36"/>
  <c r="E119" i="38"/>
  <c r="BF89" i="36"/>
  <c r="E67" i="38"/>
  <c r="BF36" i="36"/>
  <c r="BF28" i="36"/>
  <c r="E22" i="38"/>
  <c r="BF167" i="36"/>
  <c r="BF66" i="36"/>
  <c r="BF51" i="36"/>
  <c r="E41" i="38"/>
  <c r="BF153" i="36"/>
  <c r="E117" i="38"/>
  <c r="BF68" i="36"/>
  <c r="BF43" i="36"/>
  <c r="BF4" i="36"/>
  <c r="E4" i="38"/>
  <c r="BF169" i="36"/>
  <c r="BF191" i="36"/>
  <c r="E141" i="38"/>
  <c r="BF186" i="36"/>
  <c r="E140" i="38"/>
  <c r="BF142" i="36"/>
  <c r="BF172" i="36"/>
  <c r="E127" i="38"/>
  <c r="BF93" i="36"/>
  <c r="BF177" i="36"/>
  <c r="BF166" i="36"/>
  <c r="BF21" i="36"/>
  <c r="E19" i="38"/>
  <c r="BF17" i="36"/>
  <c r="BF176" i="36"/>
  <c r="BF78" i="36"/>
  <c r="BF5" i="36"/>
  <c r="BF152" i="36"/>
  <c r="E116" i="38"/>
  <c r="BF188" i="36"/>
  <c r="BF39" i="36"/>
  <c r="E32" i="38"/>
  <c r="BF46" i="36"/>
  <c r="E37" i="38"/>
  <c r="BF203" i="36"/>
  <c r="BF106" i="36"/>
  <c r="BF70" i="36"/>
  <c r="E55" i="38"/>
  <c r="BF146" i="36"/>
  <c r="E111" i="38"/>
  <c r="BF52" i="36"/>
  <c r="E42" i="38"/>
  <c r="BF154" i="36"/>
  <c r="E118" i="38"/>
  <c r="BF129" i="36"/>
  <c r="BF110" i="36"/>
  <c r="BF100" i="36"/>
  <c r="E80" i="38"/>
  <c r="BF187" i="36"/>
  <c r="E135" i="38"/>
  <c r="BF185" i="36"/>
  <c r="E136" i="38"/>
  <c r="BF40" i="36"/>
  <c r="E33" i="38"/>
  <c r="BF184" i="36"/>
  <c r="E134" i="38"/>
  <c r="BF196" i="36"/>
  <c r="E143" i="38"/>
  <c r="BF14" i="36"/>
  <c r="BF27" i="36"/>
  <c r="BF181" i="36"/>
  <c r="BF118" i="36"/>
  <c r="BF201" i="36"/>
  <c r="E147" i="38"/>
  <c r="BF178" i="36"/>
  <c r="E131" i="38"/>
  <c r="BF183" i="36"/>
  <c r="BF159" i="36"/>
  <c r="E121" i="38"/>
  <c r="BF111" i="36"/>
  <c r="BF32" i="36"/>
  <c r="E27" i="38"/>
  <c r="BF6" i="36"/>
  <c r="E6" i="38"/>
  <c r="BF113" i="36"/>
  <c r="E89" i="38"/>
  <c r="BF30" i="36"/>
  <c r="E25" i="38"/>
  <c r="BF86" i="36"/>
  <c r="BF175" i="36"/>
  <c r="E128" i="38"/>
  <c r="BF120" i="36"/>
  <c r="E93" i="38"/>
  <c r="BF34" i="36"/>
  <c r="E29" i="38"/>
  <c r="BF204" i="36"/>
  <c r="E149" i="38"/>
  <c r="BF87" i="36"/>
  <c r="E69" i="38"/>
  <c r="BF136" i="36"/>
  <c r="BF130" i="36"/>
  <c r="BF208" i="36"/>
  <c r="BF115" i="36"/>
  <c r="BF18" i="36"/>
  <c r="E17" i="38"/>
  <c r="BF61" i="36"/>
  <c r="E49" i="38"/>
  <c r="BF132" i="36"/>
  <c r="E101" i="38"/>
  <c r="BF95" i="36"/>
  <c r="E75" i="38"/>
  <c r="BF55" i="36"/>
  <c r="BF73" i="36"/>
  <c r="BF91" i="36"/>
  <c r="BF134" i="36"/>
  <c r="BF109" i="36"/>
  <c r="BF33" i="36"/>
  <c r="E28" i="38"/>
  <c r="BF123" i="36"/>
  <c r="E95" i="38"/>
  <c r="BF41" i="36"/>
  <c r="BF29" i="36"/>
  <c r="E23" i="38"/>
  <c r="F132" i="36"/>
  <c r="BD12" i="36"/>
  <c r="BD10" i="36"/>
  <c r="F108" i="36"/>
  <c r="BF75" i="36"/>
  <c r="BF38" i="36"/>
  <c r="BF65" i="36"/>
  <c r="BE104" i="36"/>
  <c r="BE60" i="36"/>
  <c r="E108" i="38"/>
  <c r="BE157" i="36"/>
  <c r="F9" i="36"/>
  <c r="BF9" i="36"/>
  <c r="BF168" i="36"/>
  <c r="F168" i="36"/>
  <c r="F51" i="36"/>
  <c r="BE94" i="36"/>
  <c r="BF85" i="36"/>
  <c r="F167" i="36"/>
  <c r="BF71" i="36"/>
  <c r="F71" i="36"/>
  <c r="F19" i="36"/>
  <c r="BF19" i="36"/>
  <c r="BF147" i="36"/>
  <c r="BF126" i="36"/>
  <c r="BF13" i="36"/>
  <c r="BF47" i="36"/>
  <c r="F47" i="36"/>
  <c r="BE116" i="36"/>
  <c r="BF112" i="36"/>
  <c r="F112" i="36"/>
  <c r="BF7" i="36"/>
  <c r="F7" i="36"/>
  <c r="BF96" i="36"/>
  <c r="F96" i="36"/>
  <c r="BE135" i="36"/>
  <c r="BF192" i="36"/>
  <c r="BF149" i="36"/>
  <c r="BF64" i="36"/>
  <c r="BF56" i="36"/>
  <c r="BF199" i="36"/>
  <c r="BF92" i="36"/>
  <c r="BF15" i="36"/>
  <c r="BF140" i="36"/>
  <c r="F99" i="36"/>
  <c r="F200" i="36"/>
  <c r="F140" i="36"/>
  <c r="F92" i="36"/>
  <c r="F197" i="36"/>
  <c r="F101" i="36"/>
  <c r="F164" i="36"/>
  <c r="BF164" i="36"/>
  <c r="BF133" i="36"/>
  <c r="BF11" i="36"/>
  <c r="E108" i="36" l="1" a="1"/>
  <c r="E108" i="36" s="1"/>
  <c r="E200" i="36" a="1"/>
  <c r="E200" i="36" s="1"/>
  <c r="E96" i="36" a="1"/>
  <c r="E96" i="36" s="1"/>
  <c r="E150" i="36" a="1"/>
  <c r="E150" i="36" s="1"/>
  <c r="E99" i="36" a="1"/>
  <c r="E99" i="36" s="1"/>
  <c r="E9" i="36" a="1"/>
  <c r="E9" i="36" s="1"/>
  <c r="E24" i="36" a="1"/>
  <c r="E24" i="36" s="1"/>
  <c r="E132" i="36" a="1"/>
  <c r="E132" i="36" s="1"/>
  <c r="E167" i="36" a="1"/>
  <c r="E167" i="36" s="1"/>
  <c r="E173" i="36" a="1"/>
  <c r="E173" i="36" s="1"/>
  <c r="E13" i="36" a="1"/>
  <c r="E13" i="36" s="1"/>
  <c r="E147" i="36" a="1"/>
  <c r="E147" i="36" s="1"/>
  <c r="E140" i="36" a="1"/>
  <c r="E140" i="36" s="1"/>
  <c r="E7" i="36" a="1"/>
  <c r="E7" i="36" s="1"/>
  <c r="E92" i="36" a="1"/>
  <c r="E92" i="36" s="1"/>
  <c r="E168" i="36" a="1"/>
  <c r="E168" i="36" s="1"/>
  <c r="E19" i="36" a="1"/>
  <c r="E19" i="36" s="1"/>
  <c r="E71" i="36" a="1"/>
  <c r="E71" i="36" s="1"/>
  <c r="E112" i="36" a="1"/>
  <c r="E112" i="36" s="1"/>
  <c r="E164" i="36" a="1"/>
  <c r="E164" i="36" s="1"/>
  <c r="E101" i="36" a="1"/>
  <c r="E101" i="36" s="1"/>
  <c r="E47" i="36" a="1"/>
  <c r="E47" i="36" s="1"/>
  <c r="E197" i="36" a="1"/>
  <c r="E197" i="36" s="1"/>
  <c r="E51" i="36" a="1"/>
  <c r="E51" i="36" s="1"/>
  <c r="E61" i="38"/>
  <c r="BF82" i="36"/>
  <c r="BF144" i="36"/>
  <c r="G16" i="4" a="1"/>
  <c r="G16" i="4" s="1"/>
  <c r="B162" i="36"/>
  <c r="B198" i="36"/>
  <c r="E106" i="38"/>
  <c r="F192" i="36"/>
  <c r="E103" i="38"/>
  <c r="E91" i="38"/>
  <c r="E112" i="38"/>
  <c r="E12" i="38"/>
  <c r="E74" i="38"/>
  <c r="E110" i="38"/>
  <c r="E47" i="38"/>
  <c r="E62" i="38"/>
  <c r="F172" i="36"/>
  <c r="F21" i="36"/>
  <c r="F206" i="36"/>
  <c r="F46" i="36"/>
  <c r="F133" i="36"/>
  <c r="F146" i="36"/>
  <c r="F61" i="36"/>
  <c r="F39" i="36"/>
  <c r="F191" i="36"/>
  <c r="F186" i="36"/>
  <c r="F179" i="36"/>
  <c r="F153" i="36"/>
  <c r="F55" i="36"/>
  <c r="E44" i="38"/>
  <c r="F176" i="36"/>
  <c r="E129" i="38"/>
  <c r="E35" i="38"/>
  <c r="F125" i="36"/>
  <c r="E70" i="38"/>
  <c r="F52" i="36"/>
  <c r="F113" i="36"/>
  <c r="F118" i="36"/>
  <c r="E92" i="38"/>
  <c r="F130" i="36"/>
  <c r="E99" i="38"/>
  <c r="F111" i="36"/>
  <c r="E87" i="38"/>
  <c r="F181" i="36"/>
  <c r="E132" i="38"/>
  <c r="F17" i="36"/>
  <c r="E16" i="38"/>
  <c r="F142" i="36"/>
  <c r="E109" i="38"/>
  <c r="F68" i="36"/>
  <c r="E53" i="38"/>
  <c r="F22" i="36"/>
  <c r="E20" i="38"/>
  <c r="E98" i="38"/>
  <c r="E34" i="38"/>
  <c r="F208" i="36"/>
  <c r="E150" i="38"/>
  <c r="F109" i="36"/>
  <c r="E85" i="38"/>
  <c r="F86" i="36"/>
  <c r="E68" i="38"/>
  <c r="F48" i="36"/>
  <c r="E39" i="38"/>
  <c r="F148" i="36"/>
  <c r="E113" i="38"/>
  <c r="F27" i="36"/>
  <c r="E21" i="38"/>
  <c r="F188" i="36"/>
  <c r="E137" i="38"/>
  <c r="F4" i="36"/>
  <c r="F166" i="36"/>
  <c r="E123" i="38"/>
  <c r="F105" i="36"/>
  <c r="E63" i="38"/>
  <c r="F134" i="36"/>
  <c r="E102" i="38"/>
  <c r="F70" i="36"/>
  <c r="F28" i="36"/>
  <c r="F183" i="36"/>
  <c r="E133" i="38"/>
  <c r="F14" i="36"/>
  <c r="E13" i="38"/>
  <c r="F97" i="36"/>
  <c r="E84" i="38"/>
  <c r="F110" i="36"/>
  <c r="E86" i="38"/>
  <c r="F106" i="36"/>
  <c r="E83" i="38"/>
  <c r="F5" i="36"/>
  <c r="E5" i="38"/>
  <c r="F177" i="36"/>
  <c r="E130" i="38"/>
  <c r="F169" i="36"/>
  <c r="E126" i="38"/>
  <c r="F66" i="36"/>
  <c r="E52" i="38"/>
  <c r="F152" i="36"/>
  <c r="F73" i="36"/>
  <c r="E57" i="38"/>
  <c r="F115" i="36"/>
  <c r="E94" i="38"/>
  <c r="F129" i="36"/>
  <c r="E97" i="38"/>
  <c r="F203" i="36"/>
  <c r="E148" i="38"/>
  <c r="F78" i="36"/>
  <c r="E60" i="38"/>
  <c r="F93" i="36"/>
  <c r="E73" i="38"/>
  <c r="F74" i="36"/>
  <c r="E51" i="38"/>
  <c r="F137" i="36"/>
  <c r="E82" i="38"/>
  <c r="F36" i="36"/>
  <c r="E30" i="38"/>
  <c r="F187" i="36"/>
  <c r="F154" i="36"/>
  <c r="B135" i="38"/>
  <c r="F79" i="36"/>
  <c r="F75" i="36"/>
  <c r="F38" i="36"/>
  <c r="F10" i="36"/>
  <c r="F31" i="36"/>
  <c r="F3" i="36"/>
  <c r="F12" i="36"/>
  <c r="F44" i="36"/>
  <c r="F19" i="4" s="1"/>
  <c r="BF104" i="36"/>
  <c r="F16" i="36"/>
  <c r="F65" i="36"/>
  <c r="F121" i="36"/>
  <c r="F158" i="36"/>
  <c r="F82" i="36"/>
  <c r="F54" i="36"/>
  <c r="F81" i="36"/>
  <c r="F50" i="36"/>
  <c r="F89" i="36"/>
  <c r="BF157" i="36"/>
  <c r="F84" i="36"/>
  <c r="F171" i="36"/>
  <c r="F69" i="36"/>
  <c r="F141" i="36"/>
  <c r="F144" i="36"/>
  <c r="BF60" i="36"/>
  <c r="BF94" i="36"/>
  <c r="BF116" i="36"/>
  <c r="BF135" i="36"/>
  <c r="F135" i="36"/>
  <c r="F40" i="36"/>
  <c r="F100" i="36"/>
  <c r="F159" i="36"/>
  <c r="F149" i="36"/>
  <c r="F201" i="36"/>
  <c r="F6" i="36"/>
  <c r="F185" i="36"/>
  <c r="F64" i="36"/>
  <c r="F178" i="36"/>
  <c r="F32" i="36"/>
  <c r="F184" i="36"/>
  <c r="F196" i="36"/>
  <c r="F199" i="36"/>
  <c r="F120" i="36"/>
  <c r="F56" i="36"/>
  <c r="F204" i="36"/>
  <c r="F18" i="36"/>
  <c r="F30" i="36"/>
  <c r="F175" i="36"/>
  <c r="F34" i="36"/>
  <c r="F136" i="36"/>
  <c r="F87" i="36"/>
  <c r="F11" i="36"/>
  <c r="F207" i="36"/>
  <c r="F189" i="36"/>
  <c r="F83" i="36"/>
  <c r="F123" i="36"/>
  <c r="F95" i="36"/>
  <c r="F91" i="36"/>
  <c r="F29" i="36"/>
  <c r="F33" i="36"/>
  <c r="B15" i="36"/>
  <c r="B83" i="36"/>
  <c r="B207" i="36"/>
  <c r="B101" i="36"/>
  <c r="B92" i="36"/>
  <c r="B140" i="36"/>
  <c r="G10" i="4" a="1"/>
  <c r="G10" i="4" s="1"/>
  <c r="G8" i="4" a="1"/>
  <c r="G8" i="4" s="1"/>
  <c r="E44" i="36" l="1" a="1"/>
  <c r="E44" i="36" s="1"/>
  <c r="E175" i="36" a="1"/>
  <c r="E175" i="36" s="1"/>
  <c r="E89" i="36" a="1"/>
  <c r="E89" i="36" s="1"/>
  <c r="E38" i="36" a="1"/>
  <c r="E38" i="36" s="1"/>
  <c r="E129" i="36" a="1"/>
  <c r="E129" i="36" s="1"/>
  <c r="E27" i="36" a="1"/>
  <c r="E27" i="36" s="1"/>
  <c r="E111" i="36" a="1"/>
  <c r="E111" i="36" s="1"/>
  <c r="E21" i="36" a="1"/>
  <c r="E21" i="36" s="1"/>
  <c r="E70" i="36" a="1"/>
  <c r="E70" i="36" s="1"/>
  <c r="E55" i="36" a="1"/>
  <c r="E55" i="36" s="1"/>
  <c r="E207" i="36" a="1"/>
  <c r="E207" i="36" s="1"/>
  <c r="E30" i="36" a="1"/>
  <c r="E30" i="36" s="1"/>
  <c r="E199" i="36" a="1"/>
  <c r="E199" i="36" s="1"/>
  <c r="E64" i="36" a="1"/>
  <c r="E64" i="36" s="1"/>
  <c r="E149" i="36" a="1"/>
  <c r="E149" i="36" s="1"/>
  <c r="E81" i="36" a="1"/>
  <c r="E81" i="36" s="1"/>
  <c r="E75" i="36" a="1"/>
  <c r="E75" i="36" s="1"/>
  <c r="E137" i="36" a="1"/>
  <c r="E137" i="36" s="1"/>
  <c r="E115" i="36" a="1"/>
  <c r="E115" i="36" s="1"/>
  <c r="E148" i="36" a="1"/>
  <c r="E148" i="36" s="1"/>
  <c r="E22" i="36" a="1"/>
  <c r="E22" i="36" s="1"/>
  <c r="E130" i="36" a="1"/>
  <c r="E130" i="36" s="1"/>
  <c r="E153" i="36" a="1"/>
  <c r="E153" i="36" s="1"/>
  <c r="E120" i="36" a="1"/>
  <c r="E120" i="36" s="1"/>
  <c r="E178" i="36" a="1"/>
  <c r="E178" i="36" s="1"/>
  <c r="E177" i="36" a="1"/>
  <c r="E177" i="36" s="1"/>
  <c r="E206" i="36" a="1"/>
  <c r="E206" i="36" s="1"/>
  <c r="E201" i="36" a="1"/>
  <c r="E201" i="36" s="1"/>
  <c r="E36" i="36" a="1"/>
  <c r="E36" i="36" s="1"/>
  <c r="E91" i="36" a="1"/>
  <c r="E91" i="36" s="1"/>
  <c r="E54" i="36" a="1"/>
  <c r="E54" i="36" s="1"/>
  <c r="E106" i="36" a="1"/>
  <c r="E106" i="36" s="1"/>
  <c r="E185" i="36" a="1"/>
  <c r="E185" i="36" s="1"/>
  <c r="E95" i="36" a="1"/>
  <c r="E95" i="36" s="1"/>
  <c r="E18" i="36" a="1"/>
  <c r="E18" i="36" s="1"/>
  <c r="E196" i="36" a="1"/>
  <c r="E196" i="36" s="1"/>
  <c r="E158" i="36" a="1"/>
  <c r="E158" i="36" s="1"/>
  <c r="E3" i="36" a="1"/>
  <c r="E3" i="36" s="1"/>
  <c r="E110" i="36" a="1"/>
  <c r="E110" i="36" s="1"/>
  <c r="E105" i="36" a="1"/>
  <c r="E105" i="36" s="1"/>
  <c r="E191" i="36" a="1"/>
  <c r="E191" i="36" s="1"/>
  <c r="E33" i="36" a="1"/>
  <c r="E33" i="36" s="1"/>
  <c r="E159" i="36" a="1"/>
  <c r="E159" i="36" s="1"/>
  <c r="E144" i="36" a="1"/>
  <c r="E144" i="36" s="1"/>
  <c r="E121" i="36" a="1"/>
  <c r="E121" i="36" s="1"/>
  <c r="E93" i="36" a="1"/>
  <c r="E93" i="36" s="1"/>
  <c r="E86" i="36" a="1"/>
  <c r="E86" i="36" s="1"/>
  <c r="E142" i="36" a="1"/>
  <c r="E142" i="36" s="1"/>
  <c r="E52" i="36" a="1"/>
  <c r="E52" i="36" s="1"/>
  <c r="E39" i="36" a="1"/>
  <c r="E39" i="36" s="1"/>
  <c r="E65" i="36" a="1"/>
  <c r="E65" i="36" s="1"/>
  <c r="E166" i="36" a="1"/>
  <c r="E166" i="36" s="1"/>
  <c r="E61" i="36" a="1"/>
  <c r="E61" i="36" s="1"/>
  <c r="E172" i="36" a="1"/>
  <c r="E172" i="36" s="1"/>
  <c r="E118" i="36" a="1"/>
  <c r="E118" i="36" s="1"/>
  <c r="E125" i="36" a="1"/>
  <c r="E125" i="36" s="1"/>
  <c r="E50" i="36" a="1"/>
  <c r="E50" i="36" s="1"/>
  <c r="E69" i="36" a="1"/>
  <c r="E69" i="36" s="1"/>
  <c r="E154" i="36" a="1"/>
  <c r="E154" i="36" s="1"/>
  <c r="E109" i="36" a="1"/>
  <c r="E109" i="36" s="1"/>
  <c r="E146" i="36" a="1"/>
  <c r="E146" i="36" s="1"/>
  <c r="E187" i="36" a="1"/>
  <c r="E187" i="36" s="1"/>
  <c r="E169" i="36" a="1"/>
  <c r="E169" i="36" s="1"/>
  <c r="E14" i="36" a="1"/>
  <c r="E14" i="36" s="1"/>
  <c r="E133" i="36" a="1"/>
  <c r="E133" i="36" s="1"/>
  <c r="E135" i="36" a="1"/>
  <c r="E135" i="36" s="1"/>
  <c r="E183" i="36" a="1"/>
  <c r="E183" i="36" s="1"/>
  <c r="E176" i="36" a="1"/>
  <c r="E176" i="36" s="1"/>
  <c r="E83" i="36" a="1"/>
  <c r="E83" i="36" s="1"/>
  <c r="E28" i="36" a="1"/>
  <c r="E28" i="36" s="1"/>
  <c r="E189" i="36" a="1"/>
  <c r="E189" i="36" s="1"/>
  <c r="E12" i="36" a="1"/>
  <c r="E12" i="36" s="1"/>
  <c r="E5" i="36" a="1"/>
  <c r="E5" i="36" s="1"/>
  <c r="E11" i="36" a="1"/>
  <c r="E11" i="36" s="1"/>
  <c r="E134" i="36" a="1"/>
  <c r="E134" i="36" s="1"/>
  <c r="E179" i="36" a="1"/>
  <c r="E179" i="36" s="1"/>
  <c r="E82" i="36" a="1"/>
  <c r="E82" i="36" s="1"/>
  <c r="E79" i="36" a="1"/>
  <c r="E79" i="36" s="1"/>
  <c r="E74" i="36" a="1"/>
  <c r="E74" i="36" s="1"/>
  <c r="E73" i="36" a="1"/>
  <c r="E73" i="36" s="1"/>
  <c r="E48" i="36" a="1"/>
  <c r="E48" i="36" s="1"/>
  <c r="E68" i="36" a="1"/>
  <c r="E68" i="36" s="1"/>
  <c r="E186" i="36" a="1"/>
  <c r="E186" i="36" s="1"/>
  <c r="E87" i="36" a="1"/>
  <c r="E87" i="36" s="1"/>
  <c r="E152" i="36" a="1"/>
  <c r="E152" i="36" s="1"/>
  <c r="E113" i="36" a="1"/>
  <c r="E113" i="36" s="1"/>
  <c r="E136" i="36" a="1"/>
  <c r="E136" i="36" s="1"/>
  <c r="E204" i="36" a="1"/>
  <c r="E204" i="36" s="1"/>
  <c r="E184" i="36" a="1"/>
  <c r="E184" i="36" s="1"/>
  <c r="E141" i="36" a="1"/>
  <c r="E141" i="36" s="1"/>
  <c r="E31" i="36" a="1"/>
  <c r="E31" i="36" s="1"/>
  <c r="E66" i="36" a="1"/>
  <c r="E66" i="36" s="1"/>
  <c r="E97" i="36" a="1"/>
  <c r="E97" i="36" s="1"/>
  <c r="E100" i="36" a="1"/>
  <c r="E100" i="36" s="1"/>
  <c r="E16" i="36" a="1"/>
  <c r="E16" i="36" s="1"/>
  <c r="E78" i="36" a="1"/>
  <c r="E78" i="36" s="1"/>
  <c r="E4" i="36" a="1"/>
  <c r="E4" i="36" s="1"/>
  <c r="E17" i="36" a="1"/>
  <c r="E17" i="36" s="1"/>
  <c r="E29" i="36" a="1"/>
  <c r="E29" i="36" s="1"/>
  <c r="E56" i="36" a="1"/>
  <c r="E56" i="36" s="1"/>
  <c r="E32" i="36" a="1"/>
  <c r="E32" i="36" s="1"/>
  <c r="E171" i="36" a="1"/>
  <c r="E171" i="36" s="1"/>
  <c r="E10" i="36" a="1"/>
  <c r="E10" i="36" s="1"/>
  <c r="E123" i="36" a="1"/>
  <c r="E123" i="36" s="1"/>
  <c r="E34" i="36" a="1"/>
  <c r="E34" i="36" s="1"/>
  <c r="E6" i="36" a="1"/>
  <c r="E6" i="36" s="1"/>
  <c r="E40" i="36" a="1"/>
  <c r="E40" i="36" s="1"/>
  <c r="E84" i="36" a="1"/>
  <c r="E84" i="36" s="1"/>
  <c r="E203" i="36" a="1"/>
  <c r="E203" i="36" s="1"/>
  <c r="E188" i="36" a="1"/>
  <c r="E188" i="36" s="1"/>
  <c r="E208" i="36" a="1"/>
  <c r="E208" i="36" s="1"/>
  <c r="E181" i="36" a="1"/>
  <c r="E181" i="36" s="1"/>
  <c r="E46" i="36" a="1"/>
  <c r="E46" i="36" s="1"/>
  <c r="E192" i="36" a="1"/>
  <c r="E192" i="36" s="1"/>
  <c r="B193" i="36"/>
  <c r="B150" i="36"/>
  <c r="B160" i="36"/>
  <c r="B195" i="36"/>
  <c r="B131" i="36"/>
  <c r="B90" i="38"/>
  <c r="B106" i="38"/>
  <c r="B100" i="38"/>
  <c r="B166" i="36"/>
  <c r="B102" i="38"/>
  <c r="B122" i="38"/>
  <c r="B140" i="38"/>
  <c r="B78" i="36"/>
  <c r="E66" i="38"/>
  <c r="A141" i="38" s="1"/>
  <c r="F85" i="36"/>
  <c r="B95" i="36"/>
  <c r="B75" i="38"/>
  <c r="B79" i="36"/>
  <c r="B77" i="38"/>
  <c r="B136" i="36"/>
  <c r="B104" i="38"/>
  <c r="B204" i="36"/>
  <c r="B149" i="38"/>
  <c r="B184" i="36"/>
  <c r="B134" i="38"/>
  <c r="B27" i="36"/>
  <c r="B21" i="38"/>
  <c r="B208" i="36"/>
  <c r="B150" i="38"/>
  <c r="B87" i="36"/>
  <c r="B69" i="38"/>
  <c r="B183" i="36"/>
  <c r="B133" i="38"/>
  <c r="B100" i="36"/>
  <c r="B80" i="38"/>
  <c r="B31" i="36"/>
  <c r="B26" i="38"/>
  <c r="B111" i="36"/>
  <c r="B87" i="38"/>
  <c r="B24" i="36"/>
  <c r="B24" i="38"/>
  <c r="B29" i="36"/>
  <c r="B23" i="38"/>
  <c r="B73" i="36"/>
  <c r="B57" i="38"/>
  <c r="B115" i="36"/>
  <c r="B94" i="38"/>
  <c r="B56" i="36"/>
  <c r="B45" i="38"/>
  <c r="B32" i="36"/>
  <c r="B27" i="38"/>
  <c r="B6" i="36"/>
  <c r="B6" i="38"/>
  <c r="B123" i="36"/>
  <c r="B95" i="38"/>
  <c r="B34" i="36"/>
  <c r="B29" i="38"/>
  <c r="B110" i="36"/>
  <c r="B86" i="38"/>
  <c r="B40" i="36"/>
  <c r="B33" i="38"/>
  <c r="B10" i="36"/>
  <c r="B9" i="38"/>
  <c r="B61" i="36"/>
  <c r="B49" i="38"/>
  <c r="B120" i="36"/>
  <c r="B93" i="38"/>
  <c r="B109" i="36"/>
  <c r="B85" i="38"/>
  <c r="B175" i="36"/>
  <c r="B128" i="38"/>
  <c r="B201" i="36"/>
  <c r="B147" i="38"/>
  <c r="B98" i="38"/>
  <c r="B44" i="36"/>
  <c r="B36" i="38"/>
  <c r="B91" i="36"/>
  <c r="B71" i="38"/>
  <c r="B113" i="36"/>
  <c r="B89" i="38"/>
  <c r="B129" i="36"/>
  <c r="B97" i="38"/>
  <c r="B38" i="36"/>
  <c r="B31" i="38"/>
  <c r="B14" i="36"/>
  <c r="B13" i="38"/>
  <c r="B55" i="36"/>
  <c r="B44" i="38"/>
  <c r="B178" i="36"/>
  <c r="B131" i="38"/>
  <c r="B41" i="36"/>
  <c r="B34" i="38"/>
  <c r="B30" i="36"/>
  <c r="B25" i="38"/>
  <c r="B199" i="36"/>
  <c r="B145" i="38"/>
  <c r="B64" i="36"/>
  <c r="B50" i="38"/>
  <c r="B149" i="36"/>
  <c r="B114" i="38"/>
  <c r="B12" i="36"/>
  <c r="B11" i="38"/>
  <c r="B132" i="36"/>
  <c r="B101" i="38"/>
  <c r="B75" i="36"/>
  <c r="B58" i="38"/>
  <c r="B130" i="36"/>
  <c r="B99" i="38"/>
  <c r="B18" i="36"/>
  <c r="B17" i="38"/>
  <c r="B86" i="36"/>
  <c r="B68" i="38"/>
  <c r="B185" i="36"/>
  <c r="B136" i="38"/>
  <c r="B181" i="36"/>
  <c r="B132" i="38"/>
  <c r="B19" i="36"/>
  <c r="B18" i="38"/>
  <c r="B108" i="36"/>
  <c r="B84" i="38"/>
  <c r="B196" i="36"/>
  <c r="B143" i="38"/>
  <c r="B33" i="36"/>
  <c r="B28" i="38"/>
  <c r="B118" i="36"/>
  <c r="B92" i="38"/>
  <c r="B159" i="36"/>
  <c r="B121" i="38"/>
  <c r="B3" i="36"/>
  <c r="B3" i="38"/>
  <c r="A116" i="38"/>
  <c r="A124" i="38"/>
  <c r="A142" i="38"/>
  <c r="A36" i="38"/>
  <c r="A6" i="38"/>
  <c r="A128" i="38"/>
  <c r="A85" i="38"/>
  <c r="A127" i="38"/>
  <c r="A31" i="38"/>
  <c r="A98" i="38"/>
  <c r="A104" i="38"/>
  <c r="B187" i="36"/>
  <c r="B116" i="38"/>
  <c r="B97" i="36"/>
  <c r="F104" i="36"/>
  <c r="F59" i="36"/>
  <c r="B47" i="38"/>
  <c r="F60" i="36"/>
  <c r="B46" i="38"/>
  <c r="F157" i="36"/>
  <c r="F94" i="36"/>
  <c r="B167" i="36"/>
  <c r="B96" i="38"/>
  <c r="F126" i="36"/>
  <c r="F116" i="36"/>
  <c r="B91" i="38"/>
  <c r="B118" i="38"/>
  <c r="B197" i="36"/>
  <c r="B189" i="36"/>
  <c r="B11" i="36"/>
  <c r="B99" i="36"/>
  <c r="B200" i="36"/>
  <c r="B134" i="36"/>
  <c r="B173" i="36"/>
  <c r="B133" i="36"/>
  <c r="B164" i="36"/>
  <c r="G9" i="4" a="1"/>
  <c r="G9" i="4" s="1"/>
  <c r="G6" i="4" a="1"/>
  <c r="G6" i="4" s="1"/>
  <c r="A117" i="38" l="1"/>
  <c r="A38" i="38"/>
  <c r="A86" i="38"/>
  <c r="A107" i="38"/>
  <c r="A92" i="38"/>
  <c r="A60" i="38"/>
  <c r="A20" i="38"/>
  <c r="A44" i="38"/>
  <c r="A17" i="38"/>
  <c r="A140" i="38"/>
  <c r="E126" i="36" a="1"/>
  <c r="E126" i="36" s="1"/>
  <c r="E116" i="36" a="1"/>
  <c r="E116" i="36" s="1"/>
  <c r="E94" i="36" a="1"/>
  <c r="E94" i="36" s="1"/>
  <c r="E59" i="36" a="1"/>
  <c r="E59" i="36" s="1"/>
  <c r="E157" i="36" a="1"/>
  <c r="E157" i="36" s="1"/>
  <c r="E85" i="36" a="1"/>
  <c r="E85" i="36" s="1"/>
  <c r="E104" i="36" a="1"/>
  <c r="E104" i="36" s="1"/>
  <c r="E60" i="36" a="1"/>
  <c r="E60" i="36" s="1"/>
  <c r="A54" i="38"/>
  <c r="B123" i="38"/>
  <c r="A87" i="38"/>
  <c r="A125" i="38"/>
  <c r="A27" i="38"/>
  <c r="A82" i="38"/>
  <c r="A37" i="38"/>
  <c r="A112" i="38"/>
  <c r="A57" i="38"/>
  <c r="A21" i="38"/>
  <c r="A143" i="38"/>
  <c r="A91" i="38"/>
  <c r="A28" i="38"/>
  <c r="A14" i="38"/>
  <c r="A146" i="38"/>
  <c r="A22" i="38"/>
  <c r="A110" i="38"/>
  <c r="A40" i="38"/>
  <c r="A79" i="38"/>
  <c r="A147" i="38"/>
  <c r="A111" i="38"/>
  <c r="A114" i="38"/>
  <c r="A58" i="38"/>
  <c r="A120" i="38"/>
  <c r="A76" i="38"/>
  <c r="A61" i="38"/>
  <c r="A62" i="38"/>
  <c r="A74" i="38"/>
  <c r="A56" i="38"/>
  <c r="A52" i="38"/>
  <c r="A149" i="38"/>
  <c r="A126" i="38"/>
  <c r="A138" i="38"/>
  <c r="A70" i="38"/>
  <c r="B60" i="38"/>
  <c r="A123" i="38"/>
  <c r="A102" i="38"/>
  <c r="A144" i="38"/>
  <c r="A10" i="38"/>
  <c r="A26" i="38"/>
  <c r="A137" i="38"/>
  <c r="A47" i="38"/>
  <c r="A9" i="38"/>
  <c r="A48" i="38"/>
  <c r="A19" i="38"/>
  <c r="A4" i="38"/>
  <c r="A95" i="38"/>
  <c r="A134" i="38"/>
  <c r="A32" i="38"/>
  <c r="A12" i="38"/>
  <c r="A46" i="38"/>
  <c r="A131" i="38"/>
  <c r="A90" i="38"/>
  <c r="A11" i="38"/>
  <c r="A80" i="38"/>
  <c r="A148" i="38"/>
  <c r="A115" i="38"/>
  <c r="A118" i="38"/>
  <c r="A66" i="38"/>
  <c r="A106" i="38"/>
  <c r="A68" i="38"/>
  <c r="A135" i="38"/>
  <c r="A71" i="38"/>
  <c r="A93" i="38"/>
  <c r="A83" i="38"/>
  <c r="A49" i="38"/>
  <c r="A99" i="38"/>
  <c r="A72" i="38"/>
  <c r="A77" i="38"/>
  <c r="A101" i="38"/>
  <c r="A136" i="38"/>
  <c r="A73" i="38"/>
  <c r="A122" i="38"/>
  <c r="A109" i="38"/>
  <c r="A69" i="38"/>
  <c r="A16" i="38"/>
  <c r="A84" i="38"/>
  <c r="A75" i="38"/>
  <c r="A43" i="38"/>
  <c r="A96" i="38"/>
  <c r="A33" i="38"/>
  <c r="A78" i="38"/>
  <c r="A139" i="38"/>
  <c r="A65" i="38"/>
  <c r="A130" i="38"/>
  <c r="A55" i="38"/>
  <c r="A23" i="38"/>
  <c r="A41" i="38"/>
  <c r="A63" i="38"/>
  <c r="A81" i="38"/>
  <c r="A132" i="38"/>
  <c r="A50" i="38"/>
  <c r="A150" i="38"/>
  <c r="A67" i="38"/>
  <c r="A18" i="38"/>
  <c r="A145" i="38"/>
  <c r="A42" i="38"/>
  <c r="A34" i="38"/>
  <c r="A151" i="38"/>
  <c r="A8" i="38"/>
  <c r="A45" i="38"/>
  <c r="A100" i="38"/>
  <c r="A105" i="38"/>
  <c r="A24" i="38"/>
  <c r="A113" i="38"/>
  <c r="A39" i="38"/>
  <c r="A108" i="38"/>
  <c r="A3" i="38"/>
  <c r="A13" i="38"/>
  <c r="A29" i="38"/>
  <c r="A103" i="38"/>
  <c r="A5" i="38"/>
  <c r="A51" i="38"/>
  <c r="A25" i="38"/>
  <c r="A53" i="38"/>
  <c r="A64" i="38"/>
  <c r="A89" i="38"/>
  <c r="A7" i="38"/>
  <c r="A121" i="38"/>
  <c r="A35" i="38"/>
  <c r="A119" i="38"/>
  <c r="A30" i="38"/>
  <c r="A129" i="38"/>
  <c r="A88" i="38"/>
  <c r="A97" i="38"/>
  <c r="A94" i="38"/>
  <c r="A15" i="38"/>
  <c r="A59" i="38"/>
  <c r="A133" i="38"/>
  <c r="B186" i="36"/>
  <c r="B124" i="38"/>
  <c r="B169" i="36"/>
  <c r="B126" i="38"/>
  <c r="B172" i="36"/>
  <c r="B127" i="38"/>
  <c r="B81" i="36"/>
  <c r="B59" i="38"/>
  <c r="B94" i="36"/>
  <c r="B74" i="38"/>
  <c r="B206" i="36"/>
  <c r="B139" i="38"/>
  <c r="B176" i="36"/>
  <c r="B129" i="38"/>
  <c r="B146" i="36"/>
  <c r="B111" i="38"/>
  <c r="B142" i="36"/>
  <c r="B109" i="38"/>
  <c r="B51" i="36"/>
  <c r="B41" i="38"/>
  <c r="B71" i="36"/>
  <c r="B56" i="38"/>
  <c r="B192" i="36"/>
  <c r="B142" i="38"/>
  <c r="B106" i="36"/>
  <c r="B83" i="38"/>
  <c r="B17" i="36"/>
  <c r="B16" i="38"/>
  <c r="B96" i="36"/>
  <c r="B76" i="38"/>
  <c r="B28" i="36"/>
  <c r="B22" i="38"/>
  <c r="B188" i="36"/>
  <c r="B137" i="38"/>
  <c r="B82" i="36"/>
  <c r="B61" i="38"/>
  <c r="B177" i="36"/>
  <c r="B130" i="38"/>
  <c r="B65" i="36"/>
  <c r="B48" i="38"/>
  <c r="B4" i="36"/>
  <c r="B4" i="38"/>
  <c r="B74" i="36"/>
  <c r="B51" i="38"/>
  <c r="B153" i="36"/>
  <c r="B117" i="38"/>
  <c r="B137" i="36"/>
  <c r="B82" i="38"/>
  <c r="B16" i="36"/>
  <c r="B15" i="38"/>
  <c r="B13" i="36"/>
  <c r="B12" i="38"/>
  <c r="B66" i="36"/>
  <c r="B52" i="38"/>
  <c r="B39" i="36"/>
  <c r="B32" i="38"/>
  <c r="B47" i="36"/>
  <c r="B38" i="38"/>
  <c r="B135" i="36"/>
  <c r="B103" i="38"/>
  <c r="B191" i="36"/>
  <c r="B141" i="38"/>
  <c r="B9" i="36"/>
  <c r="B8" i="38"/>
  <c r="B104" i="36"/>
  <c r="B62" i="38"/>
  <c r="B112" i="36"/>
  <c r="B88" i="38"/>
  <c r="B5" i="36"/>
  <c r="B5" i="38"/>
  <c r="B43" i="36"/>
  <c r="B35" i="38"/>
  <c r="B70" i="36"/>
  <c r="B55" i="38"/>
  <c r="B105" i="36"/>
  <c r="B63" i="38"/>
  <c r="B21" i="36"/>
  <c r="B19" i="38"/>
  <c r="B179" i="36"/>
  <c r="B120" i="38"/>
  <c r="B22" i="36"/>
  <c r="B20" i="38"/>
  <c r="B46" i="36"/>
  <c r="B37" i="38"/>
  <c r="B52" i="36"/>
  <c r="B42" i="38"/>
  <c r="B147" i="36"/>
  <c r="B112" i="38"/>
  <c r="B68" i="36"/>
  <c r="B53" i="38"/>
  <c r="B121" i="36"/>
  <c r="B78" i="38"/>
  <c r="B203" i="36"/>
  <c r="B148" i="38"/>
  <c r="B148" i="36"/>
  <c r="B113" i="38"/>
  <c r="B85" i="36"/>
  <c r="B66" i="38"/>
  <c r="B7" i="36"/>
  <c r="B7" i="38"/>
  <c r="B54" i="36"/>
  <c r="B43" i="38"/>
  <c r="B93" i="36"/>
  <c r="B73" i="38"/>
  <c r="B168" i="36"/>
  <c r="B125" i="38"/>
  <c r="B158" i="36"/>
  <c r="B115" i="38"/>
  <c r="B89" i="36"/>
  <c r="B67" i="38"/>
  <c r="B84" i="36"/>
  <c r="B65" i="38"/>
  <c r="B144" i="36"/>
  <c r="B108" i="38"/>
  <c r="B171" i="36"/>
  <c r="B119" i="38"/>
  <c r="B141" i="36"/>
  <c r="B105" i="38"/>
  <c r="B36" i="36"/>
  <c r="B30" i="38"/>
  <c r="B50" i="36"/>
  <c r="B40" i="38"/>
  <c r="B48" i="36"/>
  <c r="B39" i="38"/>
  <c r="B125" i="36"/>
  <c r="B70" i="38"/>
  <c r="B69" i="36"/>
  <c r="B54" i="38"/>
  <c r="B157" i="36"/>
  <c r="B110" i="38"/>
  <c r="B152" i="36"/>
  <c r="B60" i="36"/>
  <c r="B116" i="36"/>
  <c r="B59" i="36"/>
  <c r="B126" i="36"/>
  <c r="B154" i="36"/>
  <c r="G7" i="4" a="1"/>
  <c r="G7" i="4" s="1"/>
  <c r="AA151" i="36" l="1"/>
  <c r="N151" i="36"/>
  <c r="AE155" i="36" l="1"/>
  <c r="AE151" i="36"/>
  <c r="AF155" i="36"/>
  <c r="AF151" i="36"/>
  <c r="N77" i="36"/>
  <c r="N155" i="36"/>
  <c r="AA77" i="36"/>
  <c r="AA155" i="36"/>
  <c r="AQ151" i="36"/>
  <c r="AF77" i="36"/>
  <c r="AE77" i="36"/>
  <c r="AW155" i="36" l="1"/>
  <c r="AW151" i="36"/>
  <c r="AQ77" i="36"/>
  <c r="AQ155" i="36"/>
  <c r="AW77" i="36"/>
  <c r="BE155" i="36" l="1"/>
  <c r="BE151" i="36"/>
  <c r="BE77" i="36"/>
  <c r="BF155" i="36" l="1"/>
  <c r="BF151" i="36"/>
  <c r="BF77" i="36"/>
  <c r="F155" i="36" l="1"/>
  <c r="E155" i="36" s="1" a="1"/>
  <c r="E155" i="36" s="1"/>
  <c r="F151" i="36"/>
  <c r="E151" i="36" s="1" a="1"/>
  <c r="E151" i="36" s="1"/>
  <c r="F77" i="36"/>
  <c r="B205" i="36"/>
  <c r="B194" i="36"/>
  <c r="B20" i="36"/>
  <c r="B182" i="36"/>
  <c r="B49" i="36"/>
  <c r="B88" i="36"/>
  <c r="B45" i="36"/>
  <c r="B180" i="36"/>
  <c r="B119" i="36"/>
  <c r="B190" i="36" l="1"/>
  <c r="B67" i="36"/>
  <c r="B42" i="36"/>
  <c r="B77" i="36"/>
  <c r="B128" i="36"/>
  <c r="B138" i="36"/>
  <c r="B151" i="36"/>
  <c r="B25" i="36"/>
  <c r="B145" i="36"/>
  <c r="B117" i="36"/>
  <c r="B127" i="36"/>
  <c r="B98" i="36"/>
  <c r="B103" i="36"/>
  <c r="B155" i="36"/>
  <c r="B114" i="36"/>
  <c r="B76" i="36"/>
  <c r="B165" i="36"/>
  <c r="B35" i="36"/>
  <c r="B26" i="36"/>
  <c r="B37" i="36"/>
  <c r="B57" i="36"/>
  <c r="B58" i="36"/>
  <c r="B63" i="36"/>
  <c r="E77" i="36" a="1"/>
  <c r="E77" i="36" s="1"/>
  <c r="G77" i="36"/>
  <c r="H77" i="36"/>
  <c r="A77" i="36"/>
  <c r="A76" i="36"/>
  <c r="H76" i="36"/>
  <c r="G76" i="36"/>
  <c r="H127" i="36"/>
  <c r="A151" i="36"/>
  <c r="H190" i="36"/>
  <c r="H89" i="36"/>
  <c r="H184" i="36"/>
  <c r="H147" i="36"/>
  <c r="H26" i="36"/>
  <c r="H186" i="36"/>
  <c r="H193" i="36"/>
  <c r="H197" i="36"/>
  <c r="H65" i="36"/>
  <c r="H29" i="36"/>
  <c r="H120" i="36"/>
  <c r="H112" i="36"/>
  <c r="H177" i="36"/>
  <c r="H13" i="36"/>
  <c r="H85" i="36"/>
  <c r="H154" i="36"/>
  <c r="H43" i="36"/>
  <c r="G144" i="36"/>
  <c r="G196" i="36"/>
  <c r="G78" i="36"/>
  <c r="G47" i="36"/>
  <c r="G106" i="36"/>
  <c r="G122" i="36"/>
  <c r="G38" i="36"/>
  <c r="G142" i="36"/>
  <c r="G30" i="36"/>
  <c r="G48" i="36"/>
  <c r="G172" i="36"/>
  <c r="G134" i="36"/>
  <c r="G12" i="36"/>
  <c r="G7" i="36"/>
  <c r="G83" i="36"/>
  <c r="G148" i="36"/>
  <c r="A133" i="36"/>
  <c r="A44" i="36"/>
  <c r="A35" i="36"/>
  <c r="A148" i="36"/>
  <c r="A168" i="36"/>
  <c r="A113" i="36"/>
  <c r="A132" i="36"/>
  <c r="A187" i="36"/>
  <c r="A178" i="36"/>
  <c r="A181" i="36"/>
  <c r="A179" i="36"/>
  <c r="A79" i="36"/>
  <c r="A195" i="36"/>
  <c r="A15" i="36"/>
  <c r="A116" i="36"/>
  <c r="A45" i="36"/>
  <c r="G120" i="36"/>
  <c r="G13" i="36"/>
  <c r="G58" i="36"/>
  <c r="G152" i="36"/>
  <c r="G57" i="36"/>
  <c r="G132" i="36"/>
  <c r="G93" i="36"/>
  <c r="G6" i="36"/>
  <c r="G53" i="36"/>
  <c r="G121" i="36"/>
  <c r="A163" i="36"/>
  <c r="A204" i="36"/>
  <c r="A199" i="36"/>
  <c r="A207" i="36"/>
  <c r="A39" i="36"/>
  <c r="A49" i="36"/>
  <c r="A90" i="36"/>
  <c r="A175" i="36"/>
  <c r="A189" i="36"/>
  <c r="A64" i="36"/>
  <c r="A3" i="36"/>
  <c r="A94" i="36"/>
  <c r="A158" i="36"/>
  <c r="G204" i="36"/>
  <c r="G149" i="36"/>
  <c r="G9" i="36"/>
  <c r="G41" i="36"/>
  <c r="A26" i="36"/>
  <c r="A103" i="36"/>
  <c r="A114" i="36"/>
  <c r="A5" i="36"/>
  <c r="A170" i="36"/>
  <c r="A93" i="36"/>
  <c r="A203" i="36"/>
  <c r="A182" i="36"/>
  <c r="H165" i="36"/>
  <c r="A190" i="36"/>
  <c r="H103" i="36"/>
  <c r="H87" i="36"/>
  <c r="H55" i="36"/>
  <c r="H158" i="36"/>
  <c r="H82" i="36"/>
  <c r="H94" i="36"/>
  <c r="H178" i="36"/>
  <c r="H121" i="36"/>
  <c r="H101" i="36"/>
  <c r="H137" i="36"/>
  <c r="H172" i="36"/>
  <c r="H58" i="36"/>
  <c r="H19" i="36"/>
  <c r="H192" i="36"/>
  <c r="H170" i="36"/>
  <c r="G177" i="36"/>
  <c r="G153" i="36"/>
  <c r="G72" i="36"/>
  <c r="G169" i="36"/>
  <c r="G60" i="36"/>
  <c r="G136" i="36"/>
  <c r="A74" i="36"/>
  <c r="A16" i="36"/>
  <c r="A62" i="36"/>
  <c r="G43" i="36"/>
  <c r="A122" i="36"/>
  <c r="A144" i="36"/>
  <c r="A155" i="36"/>
  <c r="H155" i="36"/>
  <c r="G165" i="36"/>
  <c r="H45" i="36"/>
  <c r="H79" i="36"/>
  <c r="H38" i="36"/>
  <c r="H106" i="36"/>
  <c r="H12" i="36"/>
  <c r="H157" i="36"/>
  <c r="H115" i="36"/>
  <c r="H62" i="36"/>
  <c r="H134" i="36"/>
  <c r="H30" i="36"/>
  <c r="H39" i="36"/>
  <c r="H175" i="36"/>
  <c r="H132" i="36"/>
  <c r="H104" i="36"/>
  <c r="H84" i="36"/>
  <c r="H57" i="36"/>
  <c r="G79" i="36"/>
  <c r="G40" i="36"/>
  <c r="G170" i="36"/>
  <c r="G195" i="36"/>
  <c r="G46" i="36"/>
  <c r="G193" i="36"/>
  <c r="G147" i="36"/>
  <c r="G174" i="36"/>
  <c r="G108" i="36"/>
  <c r="G86" i="36"/>
  <c r="G160" i="36"/>
  <c r="A191" i="36"/>
  <c r="A123" i="36"/>
  <c r="G151" i="36"/>
  <c r="G155" i="36"/>
  <c r="A128" i="36"/>
  <c r="H3" i="36"/>
  <c r="H5" i="36"/>
  <c r="H143" i="36"/>
  <c r="H206" i="36"/>
  <c r="H61" i="36"/>
  <c r="H59" i="36"/>
  <c r="H179" i="36"/>
  <c r="H199" i="36"/>
  <c r="H53" i="36"/>
  <c r="H140" i="36"/>
  <c r="H44" i="36"/>
  <c r="H144" i="36"/>
  <c r="H15" i="36"/>
  <c r="H163" i="36"/>
  <c r="H203" i="36"/>
  <c r="H171" i="36"/>
  <c r="H67" i="36"/>
  <c r="G17" i="36"/>
  <c r="G137" i="36"/>
  <c r="G73" i="36"/>
  <c r="G126" i="36"/>
  <c r="G10" i="36"/>
  <c r="G197" i="36"/>
  <c r="G187" i="36"/>
  <c r="G35" i="36"/>
  <c r="G116" i="36"/>
  <c r="G15" i="36"/>
  <c r="G202" i="36"/>
  <c r="G90" i="36"/>
  <c r="G205" i="36"/>
  <c r="A180" i="36"/>
  <c r="A127" i="36"/>
  <c r="H173" i="36"/>
  <c r="H7" i="36"/>
  <c r="H22" i="36"/>
  <c r="H86" i="36"/>
  <c r="H51" i="36"/>
  <c r="H108" i="36"/>
  <c r="H188" i="36"/>
  <c r="H63" i="36"/>
  <c r="H109" i="36"/>
  <c r="H176" i="36"/>
  <c r="H72" i="36"/>
  <c r="H8" i="36"/>
  <c r="H20" i="36"/>
  <c r="H10" i="36"/>
  <c r="H78" i="36"/>
  <c r="H162" i="36"/>
  <c r="G75" i="36"/>
  <c r="G55" i="36"/>
  <c r="G123" i="36"/>
  <c r="G192" i="36"/>
  <c r="G118" i="36"/>
  <c r="G183" i="36"/>
  <c r="G181" i="36"/>
  <c r="G119" i="36"/>
  <c r="G69" i="36"/>
  <c r="G107" i="36"/>
  <c r="G164" i="36"/>
  <c r="G49" i="36"/>
  <c r="G156" i="36"/>
  <c r="G128" i="36"/>
  <c r="G194" i="36"/>
  <c r="H182" i="36"/>
  <c r="H130" i="36"/>
  <c r="H142" i="36"/>
  <c r="H126" i="36"/>
  <c r="H149" i="36"/>
  <c r="H167" i="36"/>
  <c r="H88" i="36"/>
  <c r="H146" i="36"/>
  <c r="H123" i="36"/>
  <c r="H160" i="36"/>
  <c r="H168" i="36"/>
  <c r="H135" i="36"/>
  <c r="H80" i="36"/>
  <c r="H124" i="36"/>
  <c r="H196" i="36"/>
  <c r="H4" i="36"/>
  <c r="H141" i="36"/>
  <c r="H201" i="36"/>
  <c r="G104" i="36"/>
  <c r="G161" i="36"/>
  <c r="G167" i="36"/>
  <c r="G91" i="36"/>
  <c r="G99" i="36"/>
  <c r="G64" i="36"/>
  <c r="G171" i="36"/>
  <c r="G198" i="36"/>
  <c r="G124" i="36"/>
  <c r="G114" i="36"/>
  <c r="G50" i="36"/>
  <c r="G42" i="36"/>
  <c r="G68" i="36"/>
  <c r="G21" i="36"/>
  <c r="G203" i="36"/>
  <c r="G3" i="36"/>
  <c r="A9" i="36"/>
  <c r="A120" i="36"/>
  <c r="A137" i="36"/>
  <c r="A46" i="36"/>
  <c r="A52" i="36"/>
  <c r="A124" i="36"/>
  <c r="A91" i="36"/>
  <c r="A47" i="36"/>
  <c r="A156" i="36"/>
  <c r="A31" i="36"/>
  <c r="A84" i="36"/>
  <c r="A18" i="36"/>
  <c r="A177" i="36"/>
  <c r="A60" i="36"/>
  <c r="A183" i="36"/>
  <c r="A6" i="36"/>
  <c r="G180" i="36"/>
  <c r="G138" i="36"/>
  <c r="H138" i="36"/>
  <c r="H81" i="36"/>
  <c r="H33" i="36"/>
  <c r="H183" i="36"/>
  <c r="H41" i="36"/>
  <c r="H23" i="36"/>
  <c r="H54" i="36"/>
  <c r="H118" i="36"/>
  <c r="H17" i="36"/>
  <c r="H91" i="36"/>
  <c r="H110" i="36"/>
  <c r="H191" i="36"/>
  <c r="H37" i="36"/>
  <c r="H49" i="36"/>
  <c r="H208" i="36"/>
  <c r="H113" i="36"/>
  <c r="H152" i="36"/>
  <c r="H129" i="36"/>
  <c r="G163" i="36"/>
  <c r="G65" i="36"/>
  <c r="G89" i="36"/>
  <c r="G175" i="36"/>
  <c r="G166" i="36"/>
  <c r="G20" i="36"/>
  <c r="G74" i="36"/>
  <c r="G22" i="36"/>
  <c r="G100" i="36"/>
  <c r="G103" i="36"/>
  <c r="G63" i="36"/>
  <c r="G162" i="36"/>
  <c r="G51" i="36"/>
  <c r="A194" i="36"/>
  <c r="A205" i="36"/>
  <c r="G182" i="36"/>
  <c r="H46" i="36"/>
  <c r="H122" i="36"/>
  <c r="H50" i="36"/>
  <c r="H6" i="36"/>
  <c r="H98" i="36"/>
  <c r="H136" i="36"/>
  <c r="H161" i="36"/>
  <c r="H96" i="36"/>
  <c r="H71" i="36"/>
  <c r="H42" i="36"/>
  <c r="H68" i="36"/>
  <c r="H36" i="36"/>
  <c r="H185" i="36"/>
  <c r="H150" i="36"/>
  <c r="H9" i="36"/>
  <c r="G96" i="36"/>
  <c r="G101" i="36"/>
  <c r="G33" i="36"/>
  <c r="G82" i="36"/>
  <c r="G113" i="36"/>
  <c r="G184" i="36"/>
  <c r="G25" i="36"/>
  <c r="G31" i="36"/>
  <c r="G54" i="36"/>
  <c r="G185" i="36"/>
  <c r="G115" i="36"/>
  <c r="G201" i="36"/>
  <c r="G66" i="36"/>
  <c r="H151" i="36"/>
  <c r="H205" i="36"/>
  <c r="H194" i="36"/>
  <c r="H40" i="36"/>
  <c r="H114" i="36"/>
  <c r="H164" i="36"/>
  <c r="H56" i="36"/>
  <c r="H70" i="36"/>
  <c r="H189" i="36"/>
  <c r="H35" i="36"/>
  <c r="H48" i="36"/>
  <c r="H14" i="36"/>
  <c r="H119" i="36"/>
  <c r="H93" i="36"/>
  <c r="H27" i="36"/>
  <c r="H153" i="36"/>
  <c r="H202" i="36"/>
  <c r="H60" i="36"/>
  <c r="H200" i="36"/>
  <c r="G70" i="36"/>
  <c r="G117" i="36"/>
  <c r="G23" i="36"/>
  <c r="G94" i="36"/>
  <c r="G62" i="36"/>
  <c r="G200" i="36"/>
  <c r="G207" i="36"/>
  <c r="G140" i="36"/>
  <c r="G186" i="36"/>
  <c r="G36" i="36"/>
  <c r="G71" i="36"/>
  <c r="G97" i="36"/>
  <c r="G135" i="36"/>
  <c r="A138" i="36"/>
  <c r="A165" i="36"/>
  <c r="H180" i="36"/>
  <c r="H32" i="36"/>
  <c r="H25" i="36"/>
  <c r="H174" i="36"/>
  <c r="H100" i="36"/>
  <c r="H166" i="36"/>
  <c r="H117" i="36"/>
  <c r="H28" i="36"/>
  <c r="H125" i="36"/>
  <c r="H195" i="36"/>
  <c r="H31" i="36"/>
  <c r="H69" i="36"/>
  <c r="H75" i="36"/>
  <c r="H21" i="36"/>
  <c r="H11" i="36"/>
  <c r="H52" i="36"/>
  <c r="G16" i="36"/>
  <c r="G84" i="36"/>
  <c r="G189" i="36"/>
  <c r="G14" i="36"/>
  <c r="G80" i="36"/>
  <c r="G52" i="36"/>
  <c r="G98" i="36"/>
  <c r="G87" i="36"/>
  <c r="G168" i="36"/>
  <c r="G141" i="36"/>
  <c r="G109" i="36"/>
  <c r="G179" i="36"/>
  <c r="G159" i="36"/>
  <c r="G127" i="36"/>
  <c r="A145" i="36"/>
  <c r="G190" i="36"/>
  <c r="H16" i="36"/>
  <c r="H47" i="36"/>
  <c r="H107" i="36"/>
  <c r="H204" i="36"/>
  <c r="H116" i="36"/>
  <c r="H139" i="36"/>
  <c r="H18" i="36"/>
  <c r="H24" i="36"/>
  <c r="H148" i="36"/>
  <c r="H95" i="36"/>
  <c r="H83" i="36"/>
  <c r="H187" i="36"/>
  <c r="H207" i="36"/>
  <c r="H133" i="36"/>
  <c r="H159" i="36"/>
  <c r="G199" i="36"/>
  <c r="G37" i="36"/>
  <c r="G34" i="36"/>
  <c r="G5" i="36"/>
  <c r="G67" i="36"/>
  <c r="G105" i="36"/>
  <c r="G154" i="36"/>
  <c r="G61" i="36"/>
  <c r="G88" i="36"/>
  <c r="G92" i="36"/>
  <c r="G26" i="36"/>
  <c r="G146" i="36"/>
  <c r="H128" i="36"/>
  <c r="H34" i="36"/>
  <c r="H73" i="36"/>
  <c r="G32" i="36"/>
  <c r="G158" i="36"/>
  <c r="G18" i="36"/>
  <c r="A100" i="36"/>
  <c r="A149" i="36"/>
  <c r="A28" i="36"/>
  <c r="A73" i="36"/>
  <c r="A200" i="36"/>
  <c r="A78" i="36"/>
  <c r="A185" i="36"/>
  <c r="A150" i="36"/>
  <c r="A206" i="36"/>
  <c r="A66" i="36"/>
  <c r="A23" i="36"/>
  <c r="A118" i="36"/>
  <c r="A37" i="36"/>
  <c r="A192" i="36"/>
  <c r="A40" i="36"/>
  <c r="A67" i="36"/>
  <c r="A82" i="36"/>
  <c r="A22" i="36"/>
  <c r="A169" i="36"/>
  <c r="A97" i="36"/>
  <c r="A20" i="36"/>
  <c r="A196" i="36"/>
  <c r="A10" i="36"/>
  <c r="A131" i="36"/>
  <c r="A29" i="36"/>
  <c r="A176" i="36"/>
  <c r="A115" i="36"/>
  <c r="A161" i="36"/>
  <c r="A146" i="36"/>
  <c r="A134" i="36"/>
  <c r="H181" i="36"/>
  <c r="A19" i="36"/>
  <c r="A27" i="36"/>
  <c r="A88" i="36"/>
  <c r="A34" i="36"/>
  <c r="H145" i="36"/>
  <c r="G131" i="36"/>
  <c r="G191" i="36"/>
  <c r="G125" i="36"/>
  <c r="A70" i="36"/>
  <c r="A136" i="36"/>
  <c r="A32" i="36"/>
  <c r="A80" i="36"/>
  <c r="A201" i="36"/>
  <c r="A139" i="36"/>
  <c r="A104" i="36"/>
  <c r="G39" i="36"/>
  <c r="A111" i="36"/>
  <c r="G145" i="36"/>
  <c r="H105" i="36"/>
  <c r="H74" i="36"/>
  <c r="G176" i="36"/>
  <c r="G95" i="36"/>
  <c r="G112" i="36"/>
  <c r="A141" i="36"/>
  <c r="A140" i="36"/>
  <c r="A160" i="36"/>
  <c r="A30" i="36"/>
  <c r="A17" i="36"/>
  <c r="A24" i="36"/>
  <c r="G19" i="36"/>
  <c r="A65" i="36"/>
  <c r="H99" i="36"/>
  <c r="H66" i="36"/>
  <c r="H92" i="36"/>
  <c r="G81" i="36"/>
  <c r="G150" i="36"/>
  <c r="G139" i="36"/>
  <c r="A68" i="36"/>
  <c r="A126" i="36"/>
  <c r="A153" i="36"/>
  <c r="A38" i="36"/>
  <c r="A99" i="36"/>
  <c r="A186" i="36"/>
  <c r="A108" i="36"/>
  <c r="A89" i="36"/>
  <c r="H156" i="36"/>
  <c r="H111" i="36"/>
  <c r="G143" i="36"/>
  <c r="G8" i="36"/>
  <c r="G208" i="36"/>
  <c r="G45" i="36"/>
  <c r="A184" i="36"/>
  <c r="A164" i="36"/>
  <c r="A48" i="36"/>
  <c r="A117" i="36"/>
  <c r="A129" i="36"/>
  <c r="A102" i="36"/>
  <c r="G157" i="36"/>
  <c r="H90" i="36"/>
  <c r="G4" i="36"/>
  <c r="G129" i="36"/>
  <c r="G188" i="36"/>
  <c r="G24" i="36"/>
  <c r="A13" i="36"/>
  <c r="A21" i="36"/>
  <c r="A75" i="36"/>
  <c r="A69" i="36"/>
  <c r="A14" i="36"/>
  <c r="A162" i="36"/>
  <c r="A58" i="36"/>
  <c r="A61" i="36"/>
  <c r="A166" i="36"/>
  <c r="A125" i="36"/>
  <c r="A71" i="36"/>
  <c r="H169" i="36"/>
  <c r="H64" i="36"/>
  <c r="G102" i="36"/>
  <c r="G27" i="36"/>
  <c r="G56" i="36"/>
  <c r="G173" i="36"/>
  <c r="A174" i="36"/>
  <c r="A54" i="36"/>
  <c r="A72" i="36"/>
  <c r="A63" i="36"/>
  <c r="A202" i="36"/>
  <c r="A121" i="36"/>
  <c r="A57" i="36"/>
  <c r="A96" i="36"/>
  <c r="A112" i="36"/>
  <c r="A87" i="36"/>
  <c r="A59" i="36"/>
  <c r="H198" i="36"/>
  <c r="A11" i="36"/>
  <c r="A43" i="36"/>
  <c r="A193" i="36"/>
  <c r="A85" i="36"/>
  <c r="H102" i="36"/>
  <c r="H131" i="36"/>
  <c r="G44" i="36"/>
  <c r="G19" i="4" s="1"/>
  <c r="G28" i="36"/>
  <c r="G85" i="36"/>
  <c r="A4" i="36"/>
  <c r="A198" i="36"/>
  <c r="A208" i="36"/>
  <c r="A105" i="36"/>
  <c r="A92" i="36"/>
  <c r="A25" i="36"/>
  <c r="A56" i="36"/>
  <c r="A33" i="36"/>
  <c r="A86" i="36"/>
  <c r="A51" i="36"/>
  <c r="A81" i="36"/>
  <c r="H97" i="36"/>
  <c r="G130" i="36"/>
  <c r="G110" i="36"/>
  <c r="G29" i="36"/>
  <c r="A172" i="36"/>
  <c r="A42" i="36"/>
  <c r="A197" i="36"/>
  <c r="A12" i="36"/>
  <c r="A53" i="36"/>
  <c r="A147" i="36"/>
  <c r="A173" i="36"/>
  <c r="A142" i="36"/>
  <c r="A135" i="36"/>
  <c r="A98" i="36"/>
  <c r="A109" i="36"/>
  <c r="G111" i="36"/>
  <c r="G133" i="36"/>
  <c r="G11" i="36"/>
  <c r="A167" i="36"/>
  <c r="A130" i="36"/>
  <c r="A171" i="36"/>
  <c r="A159" i="36"/>
  <c r="A36" i="36"/>
  <c r="A55" i="36"/>
  <c r="A50" i="36"/>
  <c r="A110" i="36"/>
  <c r="A152" i="36"/>
  <c r="A188" i="36"/>
  <c r="A106" i="36"/>
  <c r="G178" i="36"/>
  <c r="G59" i="36"/>
  <c r="G206" i="36"/>
  <c r="A119" i="36"/>
  <c r="A95" i="36"/>
  <c r="A8" i="36"/>
  <c r="A83" i="36"/>
  <c r="A157" i="36"/>
  <c r="A101" i="36"/>
  <c r="A41" i="36"/>
  <c r="A107" i="36"/>
  <c r="A143" i="36"/>
  <c r="A7" i="36"/>
  <c r="A154" i="36"/>
  <c r="N1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<sst xmlns="http://schemas.openxmlformats.org/spreadsheetml/2006/main" count="3311" uniqueCount="487">
  <si>
    <t>Parameter</t>
  </si>
  <si>
    <t>Definition</t>
  </si>
  <si>
    <t>Breakout</t>
  </si>
  <si>
    <t>Dominator Rating</t>
  </si>
  <si>
    <t>YPC</t>
  </si>
  <si>
    <t>YCO/A</t>
  </si>
  <si>
    <t>BAMA</t>
  </si>
  <si>
    <t>TDOM</t>
  </si>
  <si>
    <t>DOM+</t>
  </si>
  <si>
    <t>Draft Cap</t>
  </si>
  <si>
    <t>Draft capital or in which round a WR was drafted in the NFL draft</t>
  </si>
  <si>
    <t>Conf Rk</t>
  </si>
  <si>
    <t xml:space="preserve">A rank for every conference in college football from power five to D2. Used in tandem with DOM+. </t>
  </si>
  <si>
    <t>DC+</t>
  </si>
  <si>
    <t>A weighting metric used to balance for the importance of in which round a receiver was drafted which should help to balance based on team investment and tangible NFL interest</t>
  </si>
  <si>
    <t>DOB</t>
  </si>
  <si>
    <t>Birthdate of a player</t>
  </si>
  <si>
    <t>Age</t>
  </si>
  <si>
    <t>The current age of a player</t>
  </si>
  <si>
    <t>School Yr</t>
  </si>
  <si>
    <t>School Year of a player at the time of their final season in at the collegiate level</t>
  </si>
  <si>
    <t>Draft Age</t>
  </si>
  <si>
    <t>The age in which a given player was at the date of the first round of their respective NFL Draft</t>
  </si>
  <si>
    <t>DOM1</t>
  </si>
  <si>
    <t>Dominator Rating for the 1st year a player in the draft class was playing in college</t>
  </si>
  <si>
    <t>DOM2</t>
  </si>
  <si>
    <t>Dominator Rating for the 2nd year a player in the draft class was playing in college</t>
  </si>
  <si>
    <t>DOM3</t>
  </si>
  <si>
    <t>Dominator Rating for the 3rd year a player in the draft class was playing in college</t>
  </si>
  <si>
    <t>DOM4</t>
  </si>
  <si>
    <t>Dominator Rating for the 4th year a player in the draft class was playing in college</t>
  </si>
  <si>
    <t>DOM5</t>
  </si>
  <si>
    <t>Dominator Rating for the final year a player in the draft class was playing in college</t>
  </si>
  <si>
    <t>Highlighted 2025 signifies players in the 2025 draft pool. Part of their rating (40 time and Draft Capital) are preliminary thus they are denoted as they are subject to change</t>
  </si>
  <si>
    <t xml:space="preserve">All data was sourced from a combination of ESPN, SportsReference, NFL Combine, Campus to Canton and PFF's databases </t>
  </si>
  <si>
    <t>Name</t>
  </si>
  <si>
    <t>Rank</t>
  </si>
  <si>
    <t>Year</t>
  </si>
  <si>
    <t>Player Name</t>
  </si>
  <si>
    <t>Draft Capital</t>
  </si>
  <si>
    <t>Prospect Information</t>
  </si>
  <si>
    <t>Production</t>
  </si>
  <si>
    <t>Metrics</t>
  </si>
  <si>
    <t>Model Inputs</t>
  </si>
  <si>
    <t>Overall</t>
  </si>
  <si>
    <t>School</t>
  </si>
  <si>
    <t>Height</t>
  </si>
  <si>
    <t>Weight</t>
  </si>
  <si>
    <t>40 Time</t>
  </si>
  <si>
    <t>RDOM1</t>
  </si>
  <si>
    <t>RDOM2</t>
  </si>
  <si>
    <t>ADOM</t>
  </si>
  <si>
    <t>RDOM+</t>
  </si>
  <si>
    <t>BOUT</t>
  </si>
  <si>
    <t>Speed</t>
  </si>
  <si>
    <t>MTF/A</t>
  </si>
  <si>
    <t>RDOM++</t>
  </si>
  <si>
    <t>YPC+</t>
  </si>
  <si>
    <t>YCO/A+</t>
  </si>
  <si>
    <t>Rush Yds</t>
  </si>
  <si>
    <t>Team Yds</t>
  </si>
  <si>
    <t>MTF</t>
  </si>
  <si>
    <t>Player Search</t>
  </si>
  <si>
    <t>Stat</t>
  </si>
  <si>
    <t>Grade</t>
  </si>
  <si>
    <t>Letter Grade</t>
  </si>
  <si>
    <t>Breakout Age</t>
  </si>
  <si>
    <t>Overall Grade</t>
  </si>
  <si>
    <t>2010 Season</t>
  </si>
  <si>
    <t>2011 Season</t>
  </si>
  <si>
    <t>2012 Season</t>
  </si>
  <si>
    <t>2013 Season</t>
  </si>
  <si>
    <t>2014 Season</t>
  </si>
  <si>
    <t>Conferences</t>
  </si>
  <si>
    <t>multiplier</t>
  </si>
  <si>
    <t>Season Starts</t>
  </si>
  <si>
    <t>Draft</t>
  </si>
  <si>
    <t>Georgia</t>
  </si>
  <si>
    <t>SEC</t>
  </si>
  <si>
    <t>Big 10</t>
  </si>
  <si>
    <t>Indiana</t>
  </si>
  <si>
    <t>Big 12</t>
  </si>
  <si>
    <t>Miami</t>
  </si>
  <si>
    <t>ACC</t>
  </si>
  <si>
    <t>Alabama</t>
  </si>
  <si>
    <t>Pac 12</t>
  </si>
  <si>
    <t>AAC</t>
  </si>
  <si>
    <t>Nebraska</t>
  </si>
  <si>
    <t>Mountain West</t>
  </si>
  <si>
    <t>South Carolina</t>
  </si>
  <si>
    <t>Sun Belt</t>
  </si>
  <si>
    <t>USC</t>
  </si>
  <si>
    <t>MAC</t>
  </si>
  <si>
    <t>Florida State</t>
  </si>
  <si>
    <t>C-USA</t>
  </si>
  <si>
    <t>Boise State</t>
  </si>
  <si>
    <t>the rest</t>
  </si>
  <si>
    <t>Mississippi State</t>
  </si>
  <si>
    <t>DII</t>
  </si>
  <si>
    <t>Minnesota</t>
  </si>
  <si>
    <t>Florida</t>
  </si>
  <si>
    <t>Auburn</t>
  </si>
  <si>
    <t>Michigan State</t>
  </si>
  <si>
    <t>Purdue</t>
  </si>
  <si>
    <t>LSU</t>
  </si>
  <si>
    <t>Missouri</t>
  </si>
  <si>
    <t>Texas</t>
  </si>
  <si>
    <t>Louisville</t>
  </si>
  <si>
    <t>Texas A&amp;M</t>
  </si>
  <si>
    <t>2015 Season</t>
  </si>
  <si>
    <t>Ohio State</t>
  </si>
  <si>
    <t>Notre Dame</t>
  </si>
  <si>
    <t>UCLA</t>
  </si>
  <si>
    <t>Arkansas</t>
  </si>
  <si>
    <t>Louisiana Tech</t>
  </si>
  <si>
    <t>Texas Tech</t>
  </si>
  <si>
    <t>Washington</t>
  </si>
  <si>
    <t>West Virginia</t>
  </si>
  <si>
    <t>Marshall</t>
  </si>
  <si>
    <t>North Carolina State</t>
  </si>
  <si>
    <t>California</t>
  </si>
  <si>
    <t>Clemson</t>
  </si>
  <si>
    <t>2016 Season</t>
  </si>
  <si>
    <t>Stanford</t>
  </si>
  <si>
    <t>Oklahoma</t>
  </si>
  <si>
    <t>Tennessee</t>
  </si>
  <si>
    <t>Toledo</t>
  </si>
  <si>
    <t>North Carolina</t>
  </si>
  <si>
    <t>BYU</t>
  </si>
  <si>
    <t>Wyoming</t>
  </si>
  <si>
    <t>NC State</t>
  </si>
  <si>
    <t>Michigan</t>
  </si>
  <si>
    <t>2017 Season</t>
  </si>
  <si>
    <t>Penn State</t>
  </si>
  <si>
    <t>Oregon</t>
  </si>
  <si>
    <t>Northwestern</t>
  </si>
  <si>
    <t>Ole Miss</t>
  </si>
  <si>
    <t>Colorado</t>
  </si>
  <si>
    <t>North Texas</t>
  </si>
  <si>
    <t>2018 Season</t>
  </si>
  <si>
    <t>Memphis</t>
  </si>
  <si>
    <t>Iowa State</t>
  </si>
  <si>
    <t>Kentucky</t>
  </si>
  <si>
    <t>Oklahoma State</t>
  </si>
  <si>
    <t>2019 Season</t>
  </si>
  <si>
    <t>Vanderbilt</t>
  </si>
  <si>
    <t>Arizona</t>
  </si>
  <si>
    <t>TCU</t>
  </si>
  <si>
    <t>Baylor</t>
  </si>
  <si>
    <t>2020 Season</t>
  </si>
  <si>
    <t>Virginia Tech</t>
  </si>
  <si>
    <t>Oregon State</t>
  </si>
  <si>
    <t>Buffalo</t>
  </si>
  <si>
    <t>Duke</t>
  </si>
  <si>
    <t>Cincinnati</t>
  </si>
  <si>
    <t>2021 Season</t>
  </si>
  <si>
    <t>Iowa</t>
  </si>
  <si>
    <t>FIU</t>
  </si>
  <si>
    <t>2022 Season</t>
  </si>
  <si>
    <t>Tulane</t>
  </si>
  <si>
    <t>Kansas State</t>
  </si>
  <si>
    <t>2023 Season</t>
  </si>
  <si>
    <t>Deshaun Watson</t>
  </si>
  <si>
    <t>Patrick Mahomes</t>
  </si>
  <si>
    <t>DeShone Kizer</t>
  </si>
  <si>
    <t>Davis Webb</t>
  </si>
  <si>
    <t>Brad Kaaya</t>
  </si>
  <si>
    <t>Nathan Peterman</t>
  </si>
  <si>
    <t>Chad Kelly</t>
  </si>
  <si>
    <t>Jerod Evans</t>
  </si>
  <si>
    <t>Trevor Knight</t>
  </si>
  <si>
    <t>Seth Russell</t>
  </si>
  <si>
    <t>Taysom Hill</t>
  </si>
  <si>
    <t>Mitch Leidner</t>
  </si>
  <si>
    <t>Pittsburgh</t>
  </si>
  <si>
    <t>Sam Darnold</t>
  </si>
  <si>
    <t>Josh Allen</t>
  </si>
  <si>
    <t>Baker Mayfield</t>
  </si>
  <si>
    <t>Josh Rosen</t>
  </si>
  <si>
    <t>Lamar Jackson</t>
  </si>
  <si>
    <t>Mason Rudolph</t>
  </si>
  <si>
    <t>Luke Falk</t>
  </si>
  <si>
    <t>Mike White</t>
  </si>
  <si>
    <t>Chase Litton</t>
  </si>
  <si>
    <t>Alex McGough</t>
  </si>
  <si>
    <t>Nic Shimonek</t>
  </si>
  <si>
    <t>Tanner Lee</t>
  </si>
  <si>
    <t>Kurt Benkert</t>
  </si>
  <si>
    <t>Logan Woodside</t>
  </si>
  <si>
    <t>Austin Allen</t>
  </si>
  <si>
    <t>Riley Ferguson</t>
  </si>
  <si>
    <t>Danny Etling</t>
  </si>
  <si>
    <t>JT Barrett</t>
  </si>
  <si>
    <t>Quinton Flowers</t>
  </si>
  <si>
    <t>Kenny Hill</t>
  </si>
  <si>
    <t>Kyle Allen</t>
  </si>
  <si>
    <t>Washington State</t>
  </si>
  <si>
    <t>Western Kentucky</t>
  </si>
  <si>
    <t>Virginia</t>
  </si>
  <si>
    <t>USF</t>
  </si>
  <si>
    <t>Houston</t>
  </si>
  <si>
    <t>Kyler Murray</t>
  </si>
  <si>
    <t>Dwayne Haskins</t>
  </si>
  <si>
    <t>Drew Lock</t>
  </si>
  <si>
    <t>Daniel Jones</t>
  </si>
  <si>
    <t>Ryan Finley</t>
  </si>
  <si>
    <t>Clayton Thorson</t>
  </si>
  <si>
    <t>Will Grier</t>
  </si>
  <si>
    <t>Jarrett Stidham</t>
  </si>
  <si>
    <t>Kyle Shurmur</t>
  </si>
  <si>
    <t>Tyree Jackson</t>
  </si>
  <si>
    <t>Brett Rypien</t>
  </si>
  <si>
    <t>Trace McSorley</t>
  </si>
  <si>
    <t>Nick Fitzgerald</t>
  </si>
  <si>
    <t>Gardner Minshew</t>
  </si>
  <si>
    <t>Jake Browning</t>
  </si>
  <si>
    <t>Joe Burrow</t>
  </si>
  <si>
    <t>Justin Herbert</t>
  </si>
  <si>
    <t>Tua Tagovailoa</t>
  </si>
  <si>
    <t>Jordan Love</t>
  </si>
  <si>
    <t>Jacob Eason</t>
  </si>
  <si>
    <t>Jake Fromm</t>
  </si>
  <si>
    <t>Jalen Hurts</t>
  </si>
  <si>
    <t>James Morgan</t>
  </si>
  <si>
    <t>Jake Luton</t>
  </si>
  <si>
    <t>Steven Montez</t>
  </si>
  <si>
    <t>Nate Stanley</t>
  </si>
  <si>
    <t>Anthony Gordon</t>
  </si>
  <si>
    <t>Khalil Tate</t>
  </si>
  <si>
    <t>Cole McDonald</t>
  </si>
  <si>
    <t>Mason Fine</t>
  </si>
  <si>
    <t>Shea Patterson</t>
  </si>
  <si>
    <t>Brian Lewerke</t>
  </si>
  <si>
    <t>Kelly Bryant</t>
  </si>
  <si>
    <t>Nevada</t>
  </si>
  <si>
    <t>Hawaii</t>
  </si>
  <si>
    <t>Trevor Lawrence</t>
  </si>
  <si>
    <t>Zach Wilson</t>
  </si>
  <si>
    <t>Justin Fields</t>
  </si>
  <si>
    <t>Trey Lance</t>
  </si>
  <si>
    <t>Mac Jones</t>
  </si>
  <si>
    <t>Kyle Trask</t>
  </si>
  <si>
    <t>Davis Mills</t>
  </si>
  <si>
    <t>Kellen Mond</t>
  </si>
  <si>
    <t>Jamie Newman</t>
  </si>
  <si>
    <t>Feleipe Franks</t>
  </si>
  <si>
    <t>Peyton Ramsey</t>
  </si>
  <si>
    <t>Sam Ehlinger</t>
  </si>
  <si>
    <t>KJ Costello</t>
  </si>
  <si>
    <t>Ian Book</t>
  </si>
  <si>
    <t>Wake Forest</t>
  </si>
  <si>
    <t>Kenny Pickett</t>
  </si>
  <si>
    <t>Malik Willis</t>
  </si>
  <si>
    <t>Matt Corral</t>
  </si>
  <si>
    <t>Sam Howell</t>
  </si>
  <si>
    <t>Desmond Ridder</t>
  </si>
  <si>
    <t>Carson Strong</t>
  </si>
  <si>
    <t>Brock Purdy</t>
  </si>
  <si>
    <t>Jack Coan</t>
  </si>
  <si>
    <t>Bailey Zappe</t>
  </si>
  <si>
    <t>Dustin Crum</t>
  </si>
  <si>
    <t>D'Eriq King</t>
  </si>
  <si>
    <t>Chase Garbers</t>
  </si>
  <si>
    <t>Skylar Thompson</t>
  </si>
  <si>
    <t>Liberty</t>
  </si>
  <si>
    <t>Kent State</t>
  </si>
  <si>
    <t>Bryce Young</t>
  </si>
  <si>
    <t>CJ Stroud</t>
  </si>
  <si>
    <t>Anthony Richardson</t>
  </si>
  <si>
    <t>Will Levis</t>
  </si>
  <si>
    <t>Hendon Hooker</t>
  </si>
  <si>
    <t>Tanner McKee</t>
  </si>
  <si>
    <t>Malik Cunningham</t>
  </si>
  <si>
    <t>Jaren Hall</t>
  </si>
  <si>
    <t>Max Duggan</t>
  </si>
  <si>
    <t>Aidan O'Connell</t>
  </si>
  <si>
    <t>Dorian Thompson-Robinson</t>
  </si>
  <si>
    <t>Jake Haener</t>
  </si>
  <si>
    <t>Stetson Bennett</t>
  </si>
  <si>
    <t>Clayton Tune</t>
  </si>
  <si>
    <t>Adrian Martinez</t>
  </si>
  <si>
    <t>Sean Clifford</t>
  </si>
  <si>
    <t>Fresno State</t>
  </si>
  <si>
    <t>Caleb Williams</t>
  </si>
  <si>
    <t>Drake Maye</t>
  </si>
  <si>
    <t>Jayden Daniels</t>
  </si>
  <si>
    <t>JJ McCarthy</t>
  </si>
  <si>
    <t>Michael Penix</t>
  </si>
  <si>
    <t>Bo Nix</t>
  </si>
  <si>
    <t>Michael Pratt</t>
  </si>
  <si>
    <t>Spencer Rattler</t>
  </si>
  <si>
    <t>Pass Yards</t>
  </si>
  <si>
    <t>Pass TDs</t>
  </si>
  <si>
    <t>Comp</t>
  </si>
  <si>
    <t>BTT</t>
  </si>
  <si>
    <t>TWP</t>
  </si>
  <si>
    <t>DAA</t>
  </si>
  <si>
    <t>TDs</t>
  </si>
  <si>
    <t>EXP</t>
  </si>
  <si>
    <t>QB Grade</t>
  </si>
  <si>
    <t>Jameis Winston</t>
  </si>
  <si>
    <t>Marcus Mariota</t>
  </si>
  <si>
    <t>Garrett Grayson</t>
  </si>
  <si>
    <t>Colorado State</t>
  </si>
  <si>
    <t>Sean Mannion</t>
  </si>
  <si>
    <t>Bryce Petty</t>
  </si>
  <si>
    <t>Brett Hundley</t>
  </si>
  <si>
    <t>Trevor Siemian</t>
  </si>
  <si>
    <t>Jared Goff</t>
  </si>
  <si>
    <t>Carson Wentz</t>
  </si>
  <si>
    <t>North Dakota State</t>
  </si>
  <si>
    <t>Paxton Lynch</t>
  </si>
  <si>
    <t>Christian Hackenberg</t>
  </si>
  <si>
    <t>Jacoby Brissett</t>
  </si>
  <si>
    <t>Cody Kessler</t>
  </si>
  <si>
    <t>Connor Cook</t>
  </si>
  <si>
    <t>Dak Prescott</t>
  </si>
  <si>
    <t>Cardale Jones</t>
  </si>
  <si>
    <t>Kevin Hogan</t>
  </si>
  <si>
    <t>Nate Sudfeld</t>
  </si>
  <si>
    <t>Brandon Allen</t>
  </si>
  <si>
    <t>Jeff Driskel</t>
  </si>
  <si>
    <t>Brandon Doughty</t>
  </si>
  <si>
    <t>Jordan Travis</t>
  </si>
  <si>
    <t>Joe Milton</t>
  </si>
  <si>
    <t>Devin Leary</t>
  </si>
  <si>
    <t>Archetype</t>
  </si>
  <si>
    <t>Dual Threat</t>
  </si>
  <si>
    <t>Run First</t>
  </si>
  <si>
    <t>Mobile Passer</t>
  </si>
  <si>
    <t>Game Manager</t>
  </si>
  <si>
    <t>Pocket Passer</t>
  </si>
  <si>
    <t>Passing High</t>
  </si>
  <si>
    <t>Passing Low</t>
  </si>
  <si>
    <t>Rushing High</t>
  </si>
  <si>
    <t>Rushing Low</t>
  </si>
  <si>
    <t>JR</t>
  </si>
  <si>
    <t>INT</t>
  </si>
  <si>
    <t>ATT</t>
  </si>
  <si>
    <t>COMP</t>
  </si>
  <si>
    <t>BTT%</t>
  </si>
  <si>
    <t>TWP%</t>
  </si>
  <si>
    <t>MTF/A+</t>
  </si>
  <si>
    <t>DAA+</t>
  </si>
  <si>
    <t>TWP%+</t>
  </si>
  <si>
    <t>BTT%+</t>
  </si>
  <si>
    <t>ADJ%+</t>
  </si>
  <si>
    <t>ADJ%</t>
  </si>
  <si>
    <t>RS SR</t>
  </si>
  <si>
    <t>SR</t>
  </si>
  <si>
    <t>Pass Grade</t>
  </si>
  <si>
    <t>Run Grade</t>
  </si>
  <si>
    <t>Distributor</t>
  </si>
  <si>
    <t>YPA</t>
  </si>
  <si>
    <t>YPA+</t>
  </si>
  <si>
    <t>RS JR</t>
  </si>
  <si>
    <t>Mitchell Trubisky</t>
  </si>
  <si>
    <t>Joshua Dobbs</t>
  </si>
  <si>
    <t>C.J. Beathard</t>
  </si>
  <si>
    <t>Year 1</t>
  </si>
  <si>
    <t>Year 2</t>
  </si>
  <si>
    <t>Year 3</t>
  </si>
  <si>
    <t>Year 4</t>
  </si>
  <si>
    <t>Year 5</t>
  </si>
  <si>
    <t>Shane Carden</t>
  </si>
  <si>
    <t>East Carolina</t>
  </si>
  <si>
    <t>Cody Fajardo</t>
  </si>
  <si>
    <t>Bo Wallace</t>
  </si>
  <si>
    <t>Blake Sims</t>
  </si>
  <si>
    <t>Overall Rank</t>
  </si>
  <si>
    <t>Class Rank</t>
  </si>
  <si>
    <t>RS SO</t>
  </si>
  <si>
    <t>Jake Rudock</t>
  </si>
  <si>
    <t>QB1 Finish?</t>
  </si>
  <si>
    <t>Yes</t>
  </si>
  <si>
    <t>No</t>
  </si>
  <si>
    <t>Tier 1</t>
  </si>
  <si>
    <t>Hits</t>
  </si>
  <si>
    <t>Total</t>
  </si>
  <si>
    <t>%</t>
  </si>
  <si>
    <t>Tier 2</t>
  </si>
  <si>
    <t>Tier 3</t>
  </si>
  <si>
    <t>Tier 4</t>
  </si>
  <si>
    <t>Tier 5</t>
  </si>
  <si>
    <t>Tier 6</t>
  </si>
  <si>
    <t>Tier 7</t>
  </si>
  <si>
    <t>Tier 8</t>
  </si>
  <si>
    <t>Raw Passing</t>
  </si>
  <si>
    <t>Raw Run</t>
  </si>
  <si>
    <t>2024 Season</t>
  </si>
  <si>
    <t>Cam Ward</t>
  </si>
  <si>
    <t>Jaxson Dart</t>
  </si>
  <si>
    <t>Tyler Shough</t>
  </si>
  <si>
    <t>Jalen Milroe</t>
  </si>
  <si>
    <t>Dillon Gabriel</t>
  </si>
  <si>
    <t>Shedeur Sanders</t>
  </si>
  <si>
    <t>Kyle McCord</t>
  </si>
  <si>
    <t>Will Howard</t>
  </si>
  <si>
    <t>Riley Leonard</t>
  </si>
  <si>
    <t>Graham Mertz</t>
  </si>
  <si>
    <t>Cam Miller</t>
  </si>
  <si>
    <t>Max Brosmer</t>
  </si>
  <si>
    <t>Kurtis Rourke</t>
  </si>
  <si>
    <t>Quinn Ewers</t>
  </si>
  <si>
    <t>Seth Henigan</t>
  </si>
  <si>
    <t>Brady Cook</t>
  </si>
  <si>
    <t>Payton Thorne</t>
  </si>
  <si>
    <t>DJ Uiagalelei</t>
  </si>
  <si>
    <t>Connor Bazelak</t>
  </si>
  <si>
    <t>Syracuse</t>
  </si>
  <si>
    <t>Bowling Green</t>
  </si>
  <si>
    <t>Overall RK</t>
  </si>
  <si>
    <t>Class Rk</t>
  </si>
  <si>
    <t>2025 Season</t>
  </si>
  <si>
    <t>Garrett Nussmeier</t>
  </si>
  <si>
    <t>Cade Klubnik</t>
  </si>
  <si>
    <t>LaNorris Sellers</t>
  </si>
  <si>
    <t>Drew Allar</t>
  </si>
  <si>
    <t>Fernando Mendoza</t>
  </si>
  <si>
    <t>Sam Leavitt</t>
  </si>
  <si>
    <t>John Mateer</t>
  </si>
  <si>
    <t>Nico Iamaleava</t>
  </si>
  <si>
    <t>Carson Beck</t>
  </si>
  <si>
    <t>Sawyer Robertson</t>
  </si>
  <si>
    <t>Arizona State</t>
  </si>
  <si>
    <t>A weighted combination of Breakout Age, Yards per Completion, Adjusted Completion %, Big Time Throw Rate, Turnover Worthy Play Rate, Deep Adjusted Accuracy, Rushing Dominator, Yards per Attempt, Missed Tackles Forced per Attempt, Yards After Contact per Attempt and Draft Capital</t>
  </si>
  <si>
    <t>The age in which a player was at the beginning of the season that they first surpasses a 55% Pass Yards Share for their respective offense.</t>
  </si>
  <si>
    <t>The percentage of the total passing offense a given Quarterback contributed in a season for their respective team</t>
  </si>
  <si>
    <t>Yards Per Completion</t>
  </si>
  <si>
    <t>Adjusted Completion Percentage - a PFF signature stat that nets out incompletions caused by drops, spikes and throwaways that typically are included in traditional completion percentage</t>
  </si>
  <si>
    <t>Big Time Throw Rate - The percentage of attempts that are deemed Big Time Throws per PFF. A Big Time Throw consists of passes thrown with excellent ball location and timing, generally thrown further down the field and/or into a tighter window</t>
  </si>
  <si>
    <t>Turnover Worthy Play Rate - The percentage of attempts that are deemed Turnover Worthy Plays per PFF. A Turnover Worthy Play consists of a pass that has a high perecentage chance to be intercepted or a poor job of taking care of the ball and fumbling</t>
  </si>
  <si>
    <t>Better Athletes, More Average - A subjective adjustment balancing mechanism for equalizing players who, in college, were a part of a "crowded position room" that may have impacted their production numbers. Ex. Alabama from 2020-2022 - WR Room for 3 seasons consisted of a combination of Jerry Jeudy, Henry Ruggs, Jaylen Waddle, DeVonta Smith, Jameson Williams and John Metchie. Due to a high number of highly skilled players, and thus more ATTetition for playing time and production, production is typically lower than that of a player who has less or no competition on their respective team</t>
  </si>
  <si>
    <t>RDOM</t>
  </si>
  <si>
    <t>The percentage of the total rushing offense a given Quarterback contributed in a season for their respective team</t>
  </si>
  <si>
    <t>Yards per Attempt (Rushing)</t>
  </si>
  <si>
    <t>The rate of Missed Tackles Forced per Rushing Attempt</t>
  </si>
  <si>
    <t>Yards After Contact per Attempt</t>
  </si>
  <si>
    <t>A weighted dominator rating using Conf Rk to balance for higher levels of competition in better conferences</t>
  </si>
  <si>
    <r>
      <t xml:space="preserve">Archetype is the Quarterback Play Style assigned to each QB Prospect based on their amount of Passing and Rushing Yards in their final season as a starter/healthy in college:
</t>
    </r>
    <r>
      <rPr>
        <u/>
        <sz val="11"/>
        <color theme="1"/>
        <rFont val="Calibri"/>
        <family val="2"/>
      </rPr>
      <t>Run First</t>
    </r>
    <r>
      <rPr>
        <sz val="11"/>
        <color theme="1"/>
        <rFont val="Calibri"/>
        <family val="2"/>
      </rPr>
      <t xml:space="preserve"> - Fewer than 3,000 Passing Yards AND greater than 650 Rushing Yards
</t>
    </r>
    <r>
      <rPr>
        <u/>
        <sz val="11"/>
        <color theme="1"/>
        <rFont val="Calibri"/>
        <family val="2"/>
      </rPr>
      <t>Dual Threat</t>
    </r>
    <r>
      <rPr>
        <sz val="11"/>
        <color theme="1"/>
        <rFont val="Calibri"/>
        <family val="2"/>
      </rPr>
      <t xml:space="preserve"> - Greater than 3,000 Passing Yards AND greater than 650 Rushing Yards
</t>
    </r>
    <r>
      <rPr>
        <u/>
        <sz val="11"/>
        <color theme="1"/>
        <rFont val="Calibri"/>
        <family val="2"/>
      </rPr>
      <t>Mobile Passer</t>
    </r>
    <r>
      <rPr>
        <sz val="11"/>
        <color theme="1"/>
        <rFont val="Calibri"/>
        <family val="2"/>
      </rPr>
      <t xml:space="preserve"> - Greater than 2,750 Passing Yards AND between 400 and 650 Rushing Yards
</t>
    </r>
    <r>
      <rPr>
        <u/>
        <sz val="11"/>
        <color theme="1"/>
        <rFont val="Calibri"/>
        <family val="2"/>
      </rPr>
      <t>Distributor</t>
    </r>
    <r>
      <rPr>
        <sz val="11"/>
        <color theme="1"/>
        <rFont val="Calibri"/>
        <family val="2"/>
      </rPr>
      <t xml:space="preserve"> - Greater than 3,000 Passing Yards AND between 200 and 400 Rushing Yards
</t>
    </r>
    <r>
      <rPr>
        <u/>
        <sz val="11"/>
        <color theme="1"/>
        <rFont val="Calibri"/>
        <family val="2"/>
      </rPr>
      <t>Game Manager</t>
    </r>
    <r>
      <rPr>
        <sz val="11"/>
        <color theme="1"/>
        <rFont val="Calibri"/>
        <family val="2"/>
      </rPr>
      <t xml:space="preserve"> - Between 1,500 and 3,000 Passing Yards AND between 200 and 650 Rushing Yards
</t>
    </r>
    <r>
      <rPr>
        <u/>
        <sz val="11"/>
        <color theme="1"/>
        <rFont val="Calibri"/>
        <family val="2"/>
      </rPr>
      <t>Pocket Passer</t>
    </r>
    <r>
      <rPr>
        <sz val="11"/>
        <color theme="1"/>
        <rFont val="Calibri"/>
        <family val="2"/>
      </rPr>
      <t xml:space="preserve"> - Greater than 2,000 Passing Yards AND fewer than 200 Rushing Yards</t>
    </r>
  </si>
  <si>
    <t>w/o 2024</t>
  </si>
  <si>
    <t>Arch Manning</t>
  </si>
  <si>
    <t>Avery Johnson</t>
  </si>
  <si>
    <t>Eli Holstein</t>
  </si>
  <si>
    <t>Jackson Arnold</t>
  </si>
  <si>
    <t>Rocco Becht</t>
  </si>
  <si>
    <t>Noah Fifita</t>
  </si>
  <si>
    <t>Diego Pavia</t>
  </si>
  <si>
    <t>Haynes King</t>
  </si>
  <si>
    <t>Jalon Daniels</t>
  </si>
  <si>
    <t>Miller Moss</t>
  </si>
  <si>
    <t>Mark Gronowski</t>
  </si>
  <si>
    <t>Aidan Chiles</t>
  </si>
  <si>
    <t>Georgia Tech</t>
  </si>
  <si>
    <t>Kansas</t>
  </si>
  <si>
    <t>Sam Hartman</t>
  </si>
  <si>
    <t>Austin Reed</t>
  </si>
  <si>
    <t>Taulia Tagovailoa</t>
  </si>
  <si>
    <t>Phil Jurkovec</t>
  </si>
  <si>
    <t>Brennan Armstrong</t>
  </si>
  <si>
    <t>Kedon Slovis</t>
  </si>
  <si>
    <t>Maryland</t>
  </si>
  <si>
    <t>Tommy Devito</t>
  </si>
  <si>
    <t>Illinois</t>
  </si>
  <si>
    <t>Rushing Dominator</t>
  </si>
  <si>
    <t>DAA%</t>
  </si>
  <si>
    <t>Relative Pass Grade</t>
  </si>
  <si>
    <t>Relative Rush Grade</t>
  </si>
  <si>
    <t>Luke Altmyer</t>
  </si>
  <si>
    <t>Passing</t>
  </si>
  <si>
    <t>Proj</t>
  </si>
  <si>
    <t>Rushing</t>
  </si>
  <si>
    <t>GP</t>
  </si>
  <si>
    <t>Darian Mensah</t>
  </si>
  <si>
    <t>Josh Hoover</t>
  </si>
  <si>
    <t>Kevin Jennings</t>
  </si>
  <si>
    <t>Brendan Sorsby</t>
  </si>
  <si>
    <t>Jayden Maiava</t>
  </si>
  <si>
    <t>Conner Weigman</t>
  </si>
  <si>
    <t>Taylen Green</t>
  </si>
  <si>
    <t>SMU</t>
  </si>
  <si>
    <t>Z-Score</t>
  </si>
  <si>
    <t>Behren Morton</t>
  </si>
  <si>
    <t>Dante Moore</t>
  </si>
  <si>
    <t>Week</t>
  </si>
  <si>
    <t>Beau Pribula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</si>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</sst>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19" x14ac:knownFonts="1">
    <font>
      <sz val="11"/>
      <color theme="1"/>
      <name val="Calibri"/>
      <scheme val="minor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E7E6E6"/>
      <name val="Calibri"/>
      <family val="2"/>
    </font>
    <font>
      <sz val="11"/>
      <color rgb="FFFF0000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EF9B9"/>
        <bgColor rgb="FFCEF9B9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AFFBD"/>
        <bgColor rgb="FFFAFFBD"/>
      </patternFill>
    </fill>
    <fill>
      <patternFill patternType="solid">
        <fgColor rgb="FFE7E6E6"/>
        <bgColor rgb="FFE7E6E6"/>
      </patternFill>
    </fill>
    <fill>
      <patternFill patternType="solid">
        <fgColor rgb="FFAEABAB"/>
        <bgColor rgb="FFAEABAB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DFFE5"/>
        <bgColor rgb="FFFDFFE5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D99B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rgb="FF9CC2E5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28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8" fillId="5" borderId="6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center"/>
    </xf>
    <xf numFmtId="2" fontId="4" fillId="12" borderId="1" xfId="0" applyNumberFormat="1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12" xfId="0" applyNumberFormat="1" applyFont="1" applyBorder="1" applyAlignment="1">
      <alignment horizontal="center"/>
    </xf>
    <xf numFmtId="2" fontId="4" fillId="13" borderId="11" xfId="0" applyNumberFormat="1" applyFont="1" applyFill="1" applyBorder="1" applyAlignment="1">
      <alignment horizontal="center"/>
    </xf>
    <xf numFmtId="2" fontId="4" fillId="13" borderId="1" xfId="0" applyNumberFormat="1" applyFont="1" applyFill="1" applyBorder="1" applyAlignment="1">
      <alignment horizontal="center"/>
    </xf>
    <xf numFmtId="164" fontId="4" fillId="14" borderId="1" xfId="0" applyNumberFormat="1" applyFont="1" applyFill="1" applyBorder="1" applyAlignment="1">
      <alignment horizontal="center"/>
    </xf>
    <xf numFmtId="1" fontId="4" fillId="10" borderId="13" xfId="0" applyNumberFormat="1" applyFont="1" applyFill="1" applyBorder="1"/>
    <xf numFmtId="1" fontId="4" fillId="9" borderId="14" xfId="0" applyNumberFormat="1" applyFont="1" applyFill="1" applyBorder="1"/>
    <xf numFmtId="2" fontId="4" fillId="9" borderId="14" xfId="0" applyNumberFormat="1" applyFont="1" applyFill="1" applyBorder="1"/>
    <xf numFmtId="1" fontId="4" fillId="10" borderId="15" xfId="0" applyNumberFormat="1" applyFont="1" applyFill="1" applyBorder="1"/>
    <xf numFmtId="1" fontId="4" fillId="9" borderId="16" xfId="0" applyNumberFormat="1" applyFont="1" applyFill="1" applyBorder="1"/>
    <xf numFmtId="2" fontId="4" fillId="9" borderId="16" xfId="0" applyNumberFormat="1" applyFont="1" applyFill="1" applyBorder="1"/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15" borderId="15" xfId="0" applyFont="1" applyFill="1" applyBorder="1" applyAlignment="1">
      <alignment horizontal="right"/>
    </xf>
    <xf numFmtId="0" fontId="4" fillId="15" borderId="17" xfId="0" applyFont="1" applyFill="1" applyBorder="1" applyAlignment="1">
      <alignment horizontal="center"/>
    </xf>
    <xf numFmtId="0" fontId="4" fillId="16" borderId="15" xfId="0" applyFont="1" applyFill="1" applyBorder="1" applyAlignment="1">
      <alignment horizontal="right"/>
    </xf>
    <xf numFmtId="2" fontId="4" fillId="0" borderId="16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12" borderId="15" xfId="0" applyFont="1" applyFill="1" applyBorder="1" applyAlignment="1">
      <alignment horizontal="right"/>
    </xf>
    <xf numFmtId="0" fontId="4" fillId="12" borderId="17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12" borderId="7" xfId="0" applyFont="1" applyFill="1" applyBorder="1" applyAlignment="1">
      <alignment horizontal="right"/>
    </xf>
    <xf numFmtId="0" fontId="4" fillId="11" borderId="7" xfId="0" applyFont="1" applyFill="1" applyBorder="1" applyAlignment="1">
      <alignment horizontal="right"/>
    </xf>
    <xf numFmtId="2" fontId="4" fillId="11" borderId="8" xfId="0" applyNumberFormat="1" applyFont="1" applyFill="1" applyBorder="1" applyAlignment="1">
      <alignment horizontal="center"/>
    </xf>
    <xf numFmtId="2" fontId="4" fillId="11" borderId="24" xfId="0" applyNumberFormat="1" applyFont="1" applyFill="1" applyBorder="1" applyAlignment="1">
      <alignment horizontal="center"/>
    </xf>
    <xf numFmtId="0" fontId="4" fillId="12" borderId="11" xfId="0" applyFont="1" applyFill="1" applyBorder="1"/>
    <xf numFmtId="14" fontId="4" fillId="12" borderId="1" xfId="0" applyNumberFormat="1" applyFont="1" applyFill="1" applyBorder="1"/>
    <xf numFmtId="0" fontId="4" fillId="12" borderId="1" xfId="0" applyFont="1" applyFill="1" applyBorder="1"/>
    <xf numFmtId="10" fontId="4" fillId="0" borderId="9" xfId="0" applyNumberFormat="1" applyFont="1" applyBorder="1"/>
    <xf numFmtId="10" fontId="4" fillId="0" borderId="0" xfId="0" applyNumberFormat="1" applyFont="1"/>
    <xf numFmtId="14" fontId="4" fillId="0" borderId="0" xfId="0" applyNumberFormat="1" applyFont="1"/>
    <xf numFmtId="14" fontId="9" fillId="0" borderId="0" xfId="0" applyNumberFormat="1" applyFont="1"/>
    <xf numFmtId="14" fontId="10" fillId="0" borderId="0" xfId="0" applyNumberFormat="1" applyFont="1"/>
    <xf numFmtId="0" fontId="4" fillId="12" borderId="1" xfId="0" applyFont="1" applyFill="1" applyBorder="1" applyAlignment="1">
      <alignment horizontal="right"/>
    </xf>
    <xf numFmtId="0" fontId="11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1" fontId="4" fillId="9" borderId="28" xfId="0" applyNumberFormat="1" applyFont="1" applyFill="1" applyBorder="1"/>
    <xf numFmtId="1" fontId="4" fillId="9" borderId="29" xfId="0" applyNumberFormat="1" applyFont="1" applyFill="1" applyBorder="1"/>
    <xf numFmtId="0" fontId="0" fillId="0" borderId="30" xfId="0" applyBorder="1"/>
    <xf numFmtId="0" fontId="8" fillId="4" borderId="31" xfId="0" applyFont="1" applyFill="1" applyBorder="1" applyAlignment="1">
      <alignment horizontal="left"/>
    </xf>
    <xf numFmtId="1" fontId="4" fillId="9" borderId="33" xfId="0" applyNumberFormat="1" applyFont="1" applyFill="1" applyBorder="1"/>
    <xf numFmtId="1" fontId="4" fillId="9" borderId="34" xfId="0" applyNumberFormat="1" applyFont="1" applyFill="1" applyBorder="1"/>
    <xf numFmtId="1" fontId="4" fillId="9" borderId="35" xfId="0" applyNumberFormat="1" applyFont="1" applyFill="1" applyBorder="1"/>
    <xf numFmtId="1" fontId="4" fillId="9" borderId="36" xfId="0" applyNumberFormat="1" applyFont="1" applyFill="1" applyBorder="1"/>
    <xf numFmtId="0" fontId="8" fillId="10" borderId="37" xfId="0" applyFont="1" applyFill="1" applyBorder="1" applyAlignment="1">
      <alignment horizontal="left"/>
    </xf>
    <xf numFmtId="0" fontId="8" fillId="9" borderId="32" xfId="0" applyFont="1" applyFill="1" applyBorder="1" applyAlignment="1">
      <alignment horizontal="left"/>
    </xf>
    <xf numFmtId="0" fontId="8" fillId="9" borderId="38" xfId="0" applyFont="1" applyFill="1" applyBorder="1" applyAlignment="1">
      <alignment horizontal="left"/>
    </xf>
    <xf numFmtId="0" fontId="8" fillId="9" borderId="39" xfId="0" applyFont="1" applyFill="1" applyBorder="1" applyAlignment="1">
      <alignment horizontal="left"/>
    </xf>
    <xf numFmtId="0" fontId="8" fillId="9" borderId="40" xfId="0" applyFont="1" applyFill="1" applyBorder="1" applyAlignment="1">
      <alignment horizontal="left"/>
    </xf>
    <xf numFmtId="0" fontId="8" fillId="5" borderId="19" xfId="0" applyFont="1" applyFill="1" applyBorder="1" applyAlignment="1">
      <alignment horizontal="left"/>
    </xf>
    <xf numFmtId="0" fontId="15" fillId="7" borderId="19" xfId="0" applyFont="1" applyFill="1" applyBorder="1" applyAlignment="1">
      <alignment horizontal="left"/>
    </xf>
    <xf numFmtId="9" fontId="4" fillId="13" borderId="1" xfId="1" applyFont="1" applyFill="1" applyBorder="1" applyAlignment="1">
      <alignment horizontal="center"/>
    </xf>
    <xf numFmtId="165" fontId="4" fillId="13" borderId="1" xfId="1" applyNumberFormat="1" applyFont="1" applyFill="1" applyBorder="1" applyAlignment="1">
      <alignment horizontal="center"/>
    </xf>
    <xf numFmtId="164" fontId="4" fillId="9" borderId="35" xfId="0" applyNumberFormat="1" applyFont="1" applyFill="1" applyBorder="1"/>
    <xf numFmtId="2" fontId="4" fillId="9" borderId="35" xfId="0" applyNumberFormat="1" applyFont="1" applyFill="1" applyBorder="1"/>
    <xf numFmtId="164" fontId="4" fillId="9" borderId="14" xfId="0" applyNumberFormat="1" applyFont="1" applyFill="1" applyBorder="1"/>
    <xf numFmtId="2" fontId="4" fillId="13" borderId="41" xfId="0" applyNumberFormat="1" applyFont="1" applyFill="1" applyBorder="1" applyAlignment="1">
      <alignment horizontal="center"/>
    </xf>
    <xf numFmtId="2" fontId="4" fillId="13" borderId="42" xfId="0" applyNumberFormat="1" applyFont="1" applyFill="1" applyBorder="1" applyAlignment="1">
      <alignment horizontal="center"/>
    </xf>
    <xf numFmtId="165" fontId="0" fillId="0" borderId="0" xfId="1" applyNumberFormat="1" applyFont="1"/>
    <xf numFmtId="164" fontId="4" fillId="9" borderId="16" xfId="0" applyNumberFormat="1" applyFont="1" applyFill="1" applyBorder="1"/>
    <xf numFmtId="2" fontId="4" fillId="9" borderId="33" xfId="0" applyNumberFormat="1" applyFont="1" applyFill="1" applyBorder="1"/>
    <xf numFmtId="164" fontId="4" fillId="9" borderId="33" xfId="0" applyNumberFormat="1" applyFont="1" applyFill="1" applyBorder="1"/>
    <xf numFmtId="0" fontId="4" fillId="12" borderId="12" xfId="0" applyFont="1" applyFill="1" applyBorder="1" applyAlignment="1">
      <alignment horizontal="center"/>
    </xf>
    <xf numFmtId="2" fontId="0" fillId="0" borderId="0" xfId="0" applyNumberFormat="1"/>
    <xf numFmtId="0" fontId="16" fillId="1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7" fillId="12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8" fillId="10" borderId="44" xfId="0" applyFont="1" applyFill="1" applyBorder="1" applyAlignment="1">
      <alignment horizontal="left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3" fontId="17" fillId="0" borderId="46" xfId="2" applyNumberFormat="1" applyFont="1" applyFill="1" applyBorder="1" applyAlignment="1">
      <alignment horizontal="center"/>
    </xf>
    <xf numFmtId="0" fontId="17" fillId="0" borderId="51" xfId="0" applyFont="1" applyBorder="1" applyAlignment="1">
      <alignment horizontal="right"/>
    </xf>
    <xf numFmtId="3" fontId="17" fillId="0" borderId="52" xfId="2" applyNumberFormat="1" applyFont="1" applyFill="1" applyBorder="1" applyAlignment="1">
      <alignment horizontal="center"/>
    </xf>
    <xf numFmtId="0" fontId="17" fillId="0" borderId="53" xfId="0" applyFont="1" applyBorder="1" applyAlignment="1">
      <alignment horizontal="right"/>
    </xf>
    <xf numFmtId="3" fontId="17" fillId="0" borderId="54" xfId="2" applyNumberFormat="1" applyFont="1" applyFill="1" applyBorder="1" applyAlignment="1">
      <alignment horizontal="center"/>
    </xf>
    <xf numFmtId="3" fontId="17" fillId="0" borderId="55" xfId="2" applyNumberFormat="1" applyFont="1" applyFill="1" applyBorder="1" applyAlignment="1">
      <alignment horizontal="center"/>
    </xf>
    <xf numFmtId="0" fontId="14" fillId="0" borderId="49" xfId="0" applyFont="1" applyBorder="1" applyAlignment="1">
      <alignment horizontal="right"/>
    </xf>
    <xf numFmtId="0" fontId="14" fillId="0" borderId="50" xfId="0" applyFont="1" applyBorder="1" applyAlignment="1">
      <alignment horizontal="left"/>
    </xf>
    <xf numFmtId="0" fontId="14" fillId="0" borderId="47" xfId="0" applyFont="1" applyBorder="1" applyAlignment="1">
      <alignment horizontal="left"/>
    </xf>
    <xf numFmtId="2" fontId="4" fillId="13" borderId="1" xfId="1" applyNumberFormat="1" applyFont="1" applyFill="1" applyBorder="1" applyAlignment="1">
      <alignment horizontal="center"/>
    </xf>
    <xf numFmtId="1" fontId="4" fillId="10" borderId="56" xfId="0" applyNumberFormat="1" applyFont="1" applyFill="1" applyBorder="1"/>
    <xf numFmtId="1" fontId="4" fillId="10" borderId="57" xfId="0" applyNumberFormat="1" applyFont="1" applyFill="1" applyBorder="1"/>
    <xf numFmtId="164" fontId="4" fillId="0" borderId="1" xfId="0" applyNumberFormat="1" applyFont="1" applyBorder="1" applyAlignment="1">
      <alignment horizontal="center"/>
    </xf>
    <xf numFmtId="1" fontId="4" fillId="9" borderId="59" xfId="0" applyNumberFormat="1" applyFont="1" applyFill="1" applyBorder="1"/>
    <xf numFmtId="1" fontId="4" fillId="9" borderId="60" xfId="0" applyNumberFormat="1" applyFont="1" applyFill="1" applyBorder="1"/>
    <xf numFmtId="0" fontId="8" fillId="4" borderId="19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8" fillId="4" borderId="18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18" fillId="4" borderId="31" xfId="0" applyFont="1" applyFill="1" applyBorder="1" applyAlignment="1">
      <alignment horizontal="left"/>
    </xf>
    <xf numFmtId="0" fontId="18" fillId="5" borderId="19" xfId="0" applyFont="1" applyFill="1" applyBorder="1" applyAlignment="1">
      <alignment horizontal="left"/>
    </xf>
    <xf numFmtId="0" fontId="18" fillId="5" borderId="6" xfId="0" applyFont="1" applyFill="1" applyBorder="1" applyAlignment="1">
      <alignment horizontal="left"/>
    </xf>
    <xf numFmtId="0" fontId="18" fillId="6" borderId="6" xfId="0" applyFont="1" applyFill="1" applyBorder="1" applyAlignment="1">
      <alignment horizontal="left"/>
    </xf>
    <xf numFmtId="0" fontId="18" fillId="7" borderId="19" xfId="0" applyFont="1" applyFill="1" applyBorder="1" applyAlignment="1">
      <alignment horizontal="left"/>
    </xf>
    <xf numFmtId="0" fontId="18" fillId="7" borderId="61" xfId="0" applyFont="1" applyFill="1" applyBorder="1" applyAlignment="1">
      <alignment horizontal="left"/>
    </xf>
    <xf numFmtId="0" fontId="18" fillId="8" borderId="31" xfId="0" applyFont="1" applyFill="1" applyBorder="1" applyAlignment="1">
      <alignment horizontal="left"/>
    </xf>
    <xf numFmtId="0" fontId="18" fillId="4" borderId="62" xfId="0" applyFont="1" applyFill="1" applyBorder="1" applyAlignment="1">
      <alignment horizontal="left"/>
    </xf>
    <xf numFmtId="0" fontId="18" fillId="5" borderId="31" xfId="0" applyFont="1" applyFill="1" applyBorder="1" applyAlignment="1">
      <alignment horizontal="left"/>
    </xf>
    <xf numFmtId="0" fontId="18" fillId="5" borderId="61" xfId="0" applyFont="1" applyFill="1" applyBorder="1" applyAlignment="1">
      <alignment horizontal="left"/>
    </xf>
    <xf numFmtId="0" fontId="18" fillId="6" borderId="62" xfId="0" applyFont="1" applyFill="1" applyBorder="1" applyAlignment="1">
      <alignment horizontal="left"/>
    </xf>
    <xf numFmtId="0" fontId="18" fillId="6" borderId="31" xfId="0" applyFont="1" applyFill="1" applyBorder="1" applyAlignment="1">
      <alignment horizontal="left"/>
    </xf>
    <xf numFmtId="0" fontId="18" fillId="6" borderId="61" xfId="0" applyFont="1" applyFill="1" applyBorder="1" applyAlignment="1">
      <alignment horizontal="left"/>
    </xf>
    <xf numFmtId="0" fontId="18" fillId="7" borderId="62" xfId="0" applyFont="1" applyFill="1" applyBorder="1" applyAlignment="1">
      <alignment horizontal="left"/>
    </xf>
    <xf numFmtId="0" fontId="18" fillId="7" borderId="31" xfId="0" applyFont="1" applyFill="1" applyBorder="1" applyAlignment="1">
      <alignment horizontal="left"/>
    </xf>
    <xf numFmtId="0" fontId="18" fillId="8" borderId="63" xfId="0" applyFont="1" applyFill="1" applyBorder="1" applyAlignment="1">
      <alignment horizontal="left"/>
    </xf>
    <xf numFmtId="164" fontId="4" fillId="14" borderId="42" xfId="0" applyNumberFormat="1" applyFont="1" applyFill="1" applyBorder="1" applyAlignment="1">
      <alignment horizontal="center"/>
    </xf>
    <xf numFmtId="0" fontId="18" fillId="7" borderId="18" xfId="0" applyFont="1" applyFill="1" applyBorder="1" applyAlignment="1">
      <alignment horizontal="left"/>
    </xf>
    <xf numFmtId="0" fontId="18" fillId="7" borderId="58" xfId="0" applyFont="1" applyFill="1" applyBorder="1" applyAlignment="1">
      <alignment horizontal="left"/>
    </xf>
    <xf numFmtId="0" fontId="18" fillId="4" borderId="6" xfId="0" applyFont="1" applyFill="1" applyBorder="1" applyAlignment="1">
      <alignment horizontal="left"/>
    </xf>
    <xf numFmtId="0" fontId="18" fillId="10" borderId="44" xfId="0" applyFont="1" applyFill="1" applyBorder="1" applyAlignment="1">
      <alignment horizontal="left"/>
    </xf>
    <xf numFmtId="0" fontId="18" fillId="9" borderId="32" xfId="0" applyFont="1" applyFill="1" applyBorder="1" applyAlignment="1">
      <alignment horizontal="left"/>
    </xf>
    <xf numFmtId="0" fontId="18" fillId="9" borderId="38" xfId="0" applyFont="1" applyFill="1" applyBorder="1" applyAlignment="1">
      <alignment horizontal="left"/>
    </xf>
    <xf numFmtId="0" fontId="18" fillId="9" borderId="39" xfId="0" applyFont="1" applyFill="1" applyBorder="1" applyAlignment="1">
      <alignment horizontal="left"/>
    </xf>
    <xf numFmtId="0" fontId="18" fillId="10" borderId="37" xfId="0" applyFont="1" applyFill="1" applyBorder="1" applyAlignment="1">
      <alignment horizontal="left"/>
    </xf>
    <xf numFmtId="0" fontId="18" fillId="9" borderId="40" xfId="0" applyFon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0" fontId="17" fillId="0" borderId="0" xfId="0" applyFont="1"/>
    <xf numFmtId="0" fontId="18" fillId="7" borderId="6" xfId="0" applyFont="1" applyFill="1" applyBorder="1" applyAlignment="1">
      <alignment horizontal="left"/>
    </xf>
    <xf numFmtId="0" fontId="18" fillId="10" borderId="45" xfId="0" applyFont="1" applyFill="1" applyBorder="1" applyAlignment="1">
      <alignment horizontal="left"/>
    </xf>
    <xf numFmtId="2" fontId="7" fillId="1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2" fontId="4" fillId="4" borderId="12" xfId="0" applyNumberFormat="1" applyFont="1" applyFill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7" fillId="0" borderId="31" xfId="0" applyFont="1" applyBorder="1" applyAlignment="1">
      <alignment horizontal="left"/>
    </xf>
    <xf numFmtId="2" fontId="4" fillId="4" borderId="61" xfId="0" applyNumberFormat="1" applyFont="1" applyFill="1" applyBorder="1" applyAlignment="1">
      <alignment horizontal="center"/>
    </xf>
    <xf numFmtId="0" fontId="8" fillId="5" borderId="18" xfId="0" applyFont="1" applyFill="1" applyBorder="1" applyAlignment="1">
      <alignment horizontal="left"/>
    </xf>
    <xf numFmtId="1" fontId="4" fillId="12" borderId="12" xfId="0" applyNumberFormat="1" applyFont="1" applyFill="1" applyBorder="1" applyAlignment="1">
      <alignment horizontal="center"/>
    </xf>
    <xf numFmtId="0" fontId="4" fillId="12" borderId="62" xfId="0" applyFont="1" applyFill="1" applyBorder="1"/>
    <xf numFmtId="0" fontId="4" fillId="12" borderId="31" xfId="0" applyFont="1" applyFill="1" applyBorder="1" applyAlignment="1">
      <alignment horizontal="center"/>
    </xf>
    <xf numFmtId="14" fontId="4" fillId="12" borderId="31" xfId="0" applyNumberFormat="1" applyFont="1" applyFill="1" applyBorder="1"/>
    <xf numFmtId="2" fontId="4" fillId="12" borderId="31" xfId="0" applyNumberFormat="1" applyFont="1" applyFill="1" applyBorder="1" applyAlignment="1">
      <alignment horizontal="center"/>
    </xf>
    <xf numFmtId="0" fontId="4" fillId="12" borderId="31" xfId="0" applyFont="1" applyFill="1" applyBorder="1"/>
    <xf numFmtId="1" fontId="4" fillId="12" borderId="61" xfId="0" applyNumberFormat="1" applyFont="1" applyFill="1" applyBorder="1" applyAlignment="1">
      <alignment horizontal="center"/>
    </xf>
    <xf numFmtId="0" fontId="8" fillId="6" borderId="18" xfId="0" applyFont="1" applyFill="1" applyBorder="1" applyAlignment="1">
      <alignment horizontal="left"/>
    </xf>
    <xf numFmtId="0" fontId="8" fillId="6" borderId="19" xfId="0" applyFont="1" applyFill="1" applyBorder="1" applyAlignment="1">
      <alignment horizontal="left"/>
    </xf>
    <xf numFmtId="0" fontId="18" fillId="6" borderId="19" xfId="0" applyFont="1" applyFill="1" applyBorder="1" applyAlignment="1">
      <alignment horizontal="left"/>
    </xf>
    <xf numFmtId="10" fontId="4" fillId="0" borderId="11" xfId="0" applyNumberFormat="1" applyFont="1" applyBorder="1"/>
    <xf numFmtId="10" fontId="4" fillId="0" borderId="1" xfId="0" applyNumberFormat="1" applyFont="1" applyBorder="1"/>
    <xf numFmtId="10" fontId="4" fillId="0" borderId="1" xfId="0" applyNumberFormat="1" applyFont="1" applyBorder="1" applyAlignment="1">
      <alignment horizontal="center"/>
    </xf>
    <xf numFmtId="10" fontId="4" fillId="0" borderId="62" xfId="0" applyNumberFormat="1" applyFont="1" applyBorder="1"/>
    <xf numFmtId="10" fontId="4" fillId="0" borderId="31" xfId="0" applyNumberFormat="1" applyFont="1" applyBorder="1"/>
    <xf numFmtId="10" fontId="4" fillId="0" borderId="31" xfId="0" applyNumberFormat="1" applyFont="1" applyBorder="1" applyAlignment="1">
      <alignment horizontal="center"/>
    </xf>
    <xf numFmtId="10" fontId="4" fillId="0" borderId="61" xfId="0" applyNumberFormat="1" applyFont="1" applyBorder="1" applyAlignment="1">
      <alignment horizontal="center"/>
    </xf>
    <xf numFmtId="2" fontId="4" fillId="13" borderId="62" xfId="0" applyNumberFormat="1" applyFont="1" applyFill="1" applyBorder="1" applyAlignment="1">
      <alignment horizontal="center"/>
    </xf>
    <xf numFmtId="2" fontId="4" fillId="13" borderId="31" xfId="0" applyNumberFormat="1" applyFont="1" applyFill="1" applyBorder="1" applyAlignment="1">
      <alignment horizontal="center"/>
    </xf>
    <xf numFmtId="165" fontId="4" fillId="13" borderId="31" xfId="1" applyNumberFormat="1" applyFont="1" applyFill="1" applyBorder="1" applyAlignment="1">
      <alignment horizontal="center"/>
    </xf>
    <xf numFmtId="2" fontId="4" fillId="13" borderId="31" xfId="1" applyNumberFormat="1" applyFont="1" applyFill="1" applyBorder="1" applyAlignment="1">
      <alignment horizontal="center"/>
    </xf>
    <xf numFmtId="9" fontId="4" fillId="13" borderId="31" xfId="1" applyFont="1" applyFill="1" applyBorder="1" applyAlignment="1">
      <alignment horizontal="center"/>
    </xf>
    <xf numFmtId="2" fontId="4" fillId="13" borderId="63" xfId="0" applyNumberFormat="1" applyFont="1" applyFill="1" applyBorder="1" applyAlignment="1">
      <alignment horizontal="center"/>
    </xf>
    <xf numFmtId="164" fontId="4" fillId="14" borderId="31" xfId="0" applyNumberFormat="1" applyFont="1" applyFill="1" applyBorder="1" applyAlignment="1">
      <alignment horizontal="center"/>
    </xf>
    <xf numFmtId="164" fontId="4" fillId="14" borderId="63" xfId="0" applyNumberFormat="1" applyFont="1" applyFill="1" applyBorder="1" applyAlignment="1">
      <alignment horizontal="center"/>
    </xf>
    <xf numFmtId="1" fontId="4" fillId="10" borderId="44" xfId="0" applyNumberFormat="1" applyFont="1" applyFill="1" applyBorder="1"/>
    <xf numFmtId="1" fontId="4" fillId="9" borderId="32" xfId="0" applyNumberFormat="1" applyFont="1" applyFill="1" applyBorder="1"/>
    <xf numFmtId="164" fontId="4" fillId="9" borderId="32" xfId="0" applyNumberFormat="1" applyFont="1" applyFill="1" applyBorder="1"/>
    <xf numFmtId="1" fontId="4" fillId="9" borderId="38" xfId="0" applyNumberFormat="1" applyFont="1" applyFill="1" applyBorder="1"/>
    <xf numFmtId="1" fontId="4" fillId="9" borderId="64" xfId="0" applyNumberFormat="1" applyFont="1" applyFill="1" applyBorder="1"/>
    <xf numFmtId="1" fontId="4" fillId="9" borderId="39" xfId="0" applyNumberFormat="1" applyFont="1" applyFill="1" applyBorder="1"/>
    <xf numFmtId="164" fontId="4" fillId="9" borderId="39" xfId="0" applyNumberFormat="1" applyFont="1" applyFill="1" applyBorder="1"/>
    <xf numFmtId="1" fontId="4" fillId="10" borderId="37" xfId="0" applyNumberFormat="1" applyFont="1" applyFill="1" applyBorder="1"/>
    <xf numFmtId="2" fontId="4" fillId="9" borderId="39" xfId="0" applyNumberFormat="1" applyFont="1" applyFill="1" applyBorder="1"/>
    <xf numFmtId="1" fontId="4" fillId="9" borderId="40" xfId="0" applyNumberFormat="1" applyFont="1" applyFill="1" applyBorder="1"/>
    <xf numFmtId="2" fontId="4" fillId="9" borderId="32" xfId="0" applyNumberFormat="1" applyFont="1" applyFill="1" applyBorder="1"/>
    <xf numFmtId="1" fontId="4" fillId="9" borderId="65" xfId="0" applyNumberFormat="1" applyFont="1" applyFill="1" applyBorder="1"/>
    <xf numFmtId="2" fontId="4" fillId="4" borderId="31" xfId="0" applyNumberFormat="1" applyFont="1" applyFill="1" applyBorder="1" applyAlignment="1">
      <alignment horizontal="center"/>
    </xf>
    <xf numFmtId="0" fontId="18" fillId="4" borderId="19" xfId="0" applyFont="1" applyFill="1" applyBorder="1" applyAlignment="1">
      <alignment horizontal="left"/>
    </xf>
    <xf numFmtId="0" fontId="18" fillId="5" borderId="18" xfId="0" applyFont="1" applyFill="1" applyBorder="1" applyAlignment="1">
      <alignment horizontal="left"/>
    </xf>
    <xf numFmtId="0" fontId="18" fillId="6" borderId="18" xfId="0" applyFont="1" applyFill="1" applyBorder="1" applyAlignment="1">
      <alignment horizontal="left"/>
    </xf>
    <xf numFmtId="0" fontId="18" fillId="4" borderId="18" xfId="0" applyFont="1" applyFill="1" applyBorder="1" applyAlignment="1">
      <alignment horizontal="left"/>
    </xf>
    <xf numFmtId="0" fontId="4" fillId="12" borderId="31" xfId="0" applyFont="1" applyFill="1" applyBorder="1" applyAlignment="1">
      <alignment horizontal="right"/>
    </xf>
    <xf numFmtId="0" fontId="4" fillId="12" borderId="61" xfId="0" applyFont="1" applyFill="1" applyBorder="1" applyAlignment="1">
      <alignment horizontal="center"/>
    </xf>
    <xf numFmtId="164" fontId="4" fillId="9" borderId="64" xfId="0" applyNumberFormat="1" applyFont="1" applyFill="1" applyBorder="1"/>
    <xf numFmtId="2" fontId="4" fillId="9" borderId="64" xfId="0" applyNumberFormat="1" applyFont="1" applyFill="1" applyBorder="1"/>
    <xf numFmtId="0" fontId="7" fillId="12" borderId="31" xfId="0" applyFont="1" applyFill="1" applyBorder="1" applyAlignment="1">
      <alignment horizontal="center"/>
    </xf>
    <xf numFmtId="1" fontId="4" fillId="9" borderId="66" xfId="0" applyNumberFormat="1" applyFont="1" applyFill="1" applyBorder="1"/>
    <xf numFmtId="1" fontId="4" fillId="10" borderId="67" xfId="0" applyNumberFormat="1" applyFont="1" applyFill="1" applyBorder="1"/>
    <xf numFmtId="1" fontId="4" fillId="9" borderId="68" xfId="0" applyNumberFormat="1" applyFont="1" applyFill="1" applyBorder="1"/>
    <xf numFmtId="164" fontId="4" fillId="9" borderId="68" xfId="0" applyNumberFormat="1" applyFont="1" applyFill="1" applyBorder="1"/>
    <xf numFmtId="1" fontId="4" fillId="9" borderId="69" xfId="0" applyNumberFormat="1" applyFont="1" applyFill="1" applyBorder="1"/>
    <xf numFmtId="1" fontId="4" fillId="9" borderId="70" xfId="0" applyNumberFormat="1" applyFont="1" applyFill="1" applyBorder="1"/>
    <xf numFmtId="1" fontId="4" fillId="9" borderId="71" xfId="0" applyNumberFormat="1" applyFont="1" applyFill="1" applyBorder="1"/>
    <xf numFmtId="164" fontId="4" fillId="9" borderId="71" xfId="0" applyNumberFormat="1" applyFont="1" applyFill="1" applyBorder="1"/>
    <xf numFmtId="1" fontId="4" fillId="10" borderId="72" xfId="0" applyNumberFormat="1" applyFont="1" applyFill="1" applyBorder="1"/>
    <xf numFmtId="2" fontId="4" fillId="9" borderId="71" xfId="0" applyNumberFormat="1" applyFont="1" applyFill="1" applyBorder="1"/>
    <xf numFmtId="1" fontId="4" fillId="9" borderId="73" xfId="0" applyNumberFormat="1" applyFont="1" applyFill="1" applyBorder="1"/>
    <xf numFmtId="2" fontId="4" fillId="9" borderId="68" xfId="0" applyNumberFormat="1" applyFont="1" applyFill="1" applyBorder="1"/>
    <xf numFmtId="2" fontId="4" fillId="9" borderId="70" xfId="0" applyNumberFormat="1" applyFont="1" applyFill="1" applyBorder="1"/>
    <xf numFmtId="164" fontId="4" fillId="14" borderId="74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left"/>
    </xf>
    <xf numFmtId="0" fontId="15" fillId="5" borderId="19" xfId="0" applyFont="1" applyFill="1" applyBorder="1" applyAlignment="1">
      <alignment horizontal="left"/>
    </xf>
    <xf numFmtId="0" fontId="16" fillId="12" borderId="12" xfId="0" applyFont="1" applyFill="1" applyBorder="1" applyAlignment="1">
      <alignment horizontal="center"/>
    </xf>
    <xf numFmtId="0" fontId="15" fillId="7" borderId="61" xfId="0" applyFont="1" applyFill="1" applyBorder="1" applyAlignment="1">
      <alignment horizontal="left"/>
    </xf>
    <xf numFmtId="1" fontId="4" fillId="9" borderId="75" xfId="0" applyNumberFormat="1" applyFont="1" applyFill="1" applyBorder="1"/>
    <xf numFmtId="1" fontId="4" fillId="9" borderId="76" xfId="0" applyNumberFormat="1" applyFont="1" applyFill="1" applyBorder="1"/>
    <xf numFmtId="0" fontId="8" fillId="4" borderId="61" xfId="0" applyFont="1" applyFill="1" applyBorder="1" applyAlignment="1">
      <alignment horizontal="left"/>
    </xf>
    <xf numFmtId="2" fontId="4" fillId="4" borderId="74" xfId="0" applyNumberFormat="1" applyFont="1" applyFill="1" applyBorder="1" applyAlignment="1">
      <alignment horizontal="center"/>
    </xf>
    <xf numFmtId="0" fontId="0" fillId="0" borderId="74" xfId="0" applyBorder="1"/>
    <xf numFmtId="0" fontId="18" fillId="4" borderId="61" xfId="0" applyFont="1" applyFill="1" applyBorder="1" applyAlignment="1">
      <alignment horizontal="left"/>
    </xf>
    <xf numFmtId="1" fontId="4" fillId="9" borderId="77" xfId="0" applyNumberFormat="1" applyFont="1" applyFill="1" applyBorder="1"/>
    <xf numFmtId="0" fontId="4" fillId="12" borderId="78" xfId="0" applyFont="1" applyFill="1" applyBorder="1" applyAlignment="1">
      <alignment horizontal="center"/>
    </xf>
    <xf numFmtId="0" fontId="4" fillId="16" borderId="72" xfId="0" applyFont="1" applyFill="1" applyBorder="1" applyAlignment="1">
      <alignment horizontal="right"/>
    </xf>
    <xf numFmtId="0" fontId="4" fillId="16" borderId="76" xfId="0" applyFont="1" applyFill="1" applyBorder="1" applyAlignment="1">
      <alignment horizontal="right"/>
    </xf>
    <xf numFmtId="0" fontId="4" fillId="0" borderId="42" xfId="0" applyFont="1" applyBorder="1"/>
    <xf numFmtId="0" fontId="0" fillId="0" borderId="42" xfId="0" applyBorder="1"/>
    <xf numFmtId="0" fontId="4" fillId="16" borderId="79" xfId="0" applyFont="1" applyFill="1" applyBorder="1" applyAlignment="1">
      <alignment horizontal="right"/>
    </xf>
    <xf numFmtId="2" fontId="4" fillId="0" borderId="32" xfId="0" applyNumberFormat="1" applyFont="1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16" fillId="12" borderId="3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5" fillId="6" borderId="19" xfId="0" applyFont="1" applyFill="1" applyBorder="1" applyAlignment="1">
      <alignment horizontal="left"/>
    </xf>
    <xf numFmtId="0" fontId="16" fillId="12" borderId="61" xfId="0" applyFont="1" applyFill="1" applyBorder="1" applyAlignment="1">
      <alignment horizontal="center"/>
    </xf>
    <xf numFmtId="1" fontId="4" fillId="9" borderId="80" xfId="0" applyNumberFormat="1" applyFont="1" applyFill="1" applyBorder="1"/>
    <xf numFmtId="0" fontId="8" fillId="9" borderId="1" xfId="0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2" fontId="4" fillId="12" borderId="26" xfId="0" applyNumberFormat="1" applyFont="1" applyFill="1" applyBorder="1" applyAlignment="1">
      <alignment horizontal="center"/>
    </xf>
    <xf numFmtId="2" fontId="4" fillId="25" borderId="12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8" fillId="9" borderId="1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7" fillId="0" borderId="26" xfId="0" applyFont="1" applyBorder="1"/>
    <xf numFmtId="0" fontId="7" fillId="0" borderId="2" xfId="0" applyFont="1" applyBorder="1"/>
    <xf numFmtId="0" fontId="8" fillId="6" borderId="25" xfId="0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/>
    </xf>
    <xf numFmtId="0" fontId="7" fillId="0" borderId="41" xfId="0" applyFont="1" applyBorder="1"/>
    <xf numFmtId="0" fontId="8" fillId="9" borderId="27" xfId="0" applyFont="1" applyFill="1" applyBorder="1" applyAlignment="1">
      <alignment horizontal="center"/>
    </xf>
    <xf numFmtId="0" fontId="8" fillId="9" borderId="26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4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5" xfId="0" applyFont="1" applyBorder="1"/>
    <xf numFmtId="0" fontId="7" fillId="0" borderId="4" xfId="0" applyFont="1" applyBorder="1"/>
    <xf numFmtId="0" fontId="8" fillId="4" borderId="25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8" fillId="9" borderId="43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183"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FF6161"/>
          <bgColor rgb="FFFF6161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6161"/>
          <bgColor rgb="FFFF6161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colors>
    <mruColors>
      <color rgb="FFFFCCCC"/>
      <color rgb="FFD9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B6F6D-40E8-4470-9584-5D53F3FC9477}" name="Archetypes" displayName="Archetypes" ref="A1:E7" totalsRowShown="0" headerRowDxfId="182" dataDxfId="180" headerRowBorderDxfId="181" tableBorderDxfId="179" totalsRowBorderDxfId="178" dataCellStyle="Comma">
  <autoFilter ref="A1:E7" xr:uid="{626B6F6D-40E8-4470-9584-5D53F3FC9477}"/>
  <tableColumns count="5">
    <tableColumn id="1" xr3:uid="{142B152F-1226-4CFC-829F-942812E7A4E5}" name="Archetype" dataDxfId="177"/>
    <tableColumn id="2" xr3:uid="{CEB05F96-A5D3-4A7E-A6EB-22EB56495BCD}" name="Passing High" dataDxfId="176" dataCellStyle="Comma"/>
    <tableColumn id="3" xr3:uid="{EE19212C-239F-4479-95C8-71113E43C92C}" name="Passing Low" dataDxfId="175" dataCellStyle="Comma"/>
    <tableColumn id="4" xr3:uid="{57939E5E-2589-4BB9-A292-26A424044A84}" name="Rushing High" dataDxfId="174" dataCellStyle="Comma"/>
    <tableColumn id="5" xr3:uid="{9B68224C-6466-43DF-BAD4-A73AE7E9F039}" name="Rushing Low" dataDxfId="173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01"/>
  <sheetViews>
    <sheetView topLeftCell="A8" workbookViewId="0">
      <selection activeCell="L30" sqref="L30"/>
    </sheetView>
  </sheetViews>
  <sheetFormatPr baseColWidth="10" defaultColWidth="14.5" defaultRowHeight="15" customHeight="1" x14ac:dyDescent="0.2"/>
  <cols>
    <col min="1" max="1" width="17.1640625" style="148" customWidth="1"/>
    <col min="2" max="9" width="11.5" style="147" customWidth="1"/>
    <col min="10" max="16384" width="14.5" style="147"/>
  </cols>
  <sheetData>
    <row r="1" spans="1:9" x14ac:dyDescent="0.2">
      <c r="A1" s="1" t="s">
        <v>0</v>
      </c>
      <c r="B1" s="146" t="s">
        <v>1</v>
      </c>
    </row>
    <row r="2" spans="1:9" ht="48" customHeight="1" x14ac:dyDescent="0.2">
      <c r="A2" s="2" t="s">
        <v>299</v>
      </c>
      <c r="B2" s="246" t="s">
        <v>425</v>
      </c>
      <c r="C2" s="247"/>
      <c r="D2" s="247"/>
      <c r="E2" s="247"/>
      <c r="F2" s="247"/>
      <c r="G2" s="247"/>
      <c r="H2" s="247"/>
      <c r="I2" s="247"/>
    </row>
    <row r="3" spans="1:9" ht="37.5" customHeight="1" x14ac:dyDescent="0.2">
      <c r="A3" s="3" t="s">
        <v>2</v>
      </c>
      <c r="B3" s="248" t="s">
        <v>426</v>
      </c>
      <c r="C3" s="247"/>
      <c r="D3" s="247"/>
      <c r="E3" s="247"/>
      <c r="F3" s="247"/>
      <c r="G3" s="247"/>
      <c r="H3" s="247"/>
      <c r="I3" s="247"/>
    </row>
    <row r="4" spans="1:9" ht="33" customHeight="1" x14ac:dyDescent="0.2">
      <c r="A4" s="3" t="s">
        <v>3</v>
      </c>
      <c r="B4" s="246" t="s">
        <v>427</v>
      </c>
      <c r="C4" s="247"/>
      <c r="D4" s="247"/>
      <c r="E4" s="247"/>
      <c r="F4" s="247"/>
      <c r="G4" s="247"/>
      <c r="H4" s="247"/>
      <c r="I4" s="247"/>
    </row>
    <row r="5" spans="1:9" x14ac:dyDescent="0.2">
      <c r="A5" s="3" t="s">
        <v>4</v>
      </c>
      <c r="B5" s="248" t="s">
        <v>428</v>
      </c>
      <c r="C5" s="247"/>
      <c r="D5" s="247"/>
      <c r="E5" s="247"/>
      <c r="F5" s="247"/>
      <c r="G5" s="247"/>
      <c r="H5" s="247"/>
      <c r="I5" s="247"/>
    </row>
    <row r="6" spans="1:9" ht="30" customHeight="1" x14ac:dyDescent="0.2">
      <c r="A6" s="149" t="s">
        <v>347</v>
      </c>
      <c r="B6" s="248" t="s">
        <v>429</v>
      </c>
      <c r="C6" s="247"/>
      <c r="D6" s="247"/>
      <c r="E6" s="247"/>
      <c r="F6" s="247"/>
      <c r="G6" s="247"/>
      <c r="H6" s="247"/>
      <c r="I6" s="247"/>
    </row>
    <row r="7" spans="1:9" ht="47.25" customHeight="1" x14ac:dyDescent="0.2">
      <c r="A7" s="149" t="s">
        <v>340</v>
      </c>
      <c r="B7" s="248" t="s">
        <v>430</v>
      </c>
      <c r="C7" s="247"/>
      <c r="D7" s="247"/>
      <c r="E7" s="247"/>
      <c r="F7" s="247"/>
      <c r="G7" s="247"/>
      <c r="H7" s="247"/>
      <c r="I7" s="247"/>
    </row>
    <row r="8" spans="1:9" ht="47.25" customHeight="1" x14ac:dyDescent="0.2">
      <c r="A8" s="149" t="s">
        <v>341</v>
      </c>
      <c r="B8" s="248" t="s">
        <v>431</v>
      </c>
      <c r="C8" s="247"/>
      <c r="D8" s="247"/>
      <c r="E8" s="247"/>
      <c r="F8" s="247"/>
      <c r="G8" s="247"/>
      <c r="H8" s="247"/>
      <c r="I8" s="247"/>
    </row>
    <row r="9" spans="1:9" ht="94.5" customHeight="1" x14ac:dyDescent="0.2">
      <c r="A9" s="3" t="s">
        <v>6</v>
      </c>
      <c r="B9" s="246" t="s">
        <v>432</v>
      </c>
      <c r="C9" s="247"/>
      <c r="D9" s="247"/>
      <c r="E9" s="247"/>
      <c r="F9" s="247"/>
      <c r="G9" s="247"/>
      <c r="H9" s="247"/>
      <c r="I9" s="247"/>
    </row>
    <row r="10" spans="1:9" ht="33" customHeight="1" x14ac:dyDescent="0.2">
      <c r="A10" s="149" t="s">
        <v>433</v>
      </c>
      <c r="B10" s="246" t="s">
        <v>434</v>
      </c>
      <c r="C10" s="247"/>
      <c r="D10" s="247"/>
      <c r="E10" s="247"/>
      <c r="F10" s="247"/>
      <c r="G10" s="247"/>
      <c r="H10" s="247"/>
      <c r="I10" s="247"/>
    </row>
    <row r="11" spans="1:9" x14ac:dyDescent="0.2">
      <c r="A11" s="149" t="s">
        <v>353</v>
      </c>
      <c r="B11" s="246" t="s">
        <v>435</v>
      </c>
      <c r="C11" s="247"/>
      <c r="D11" s="247"/>
      <c r="E11" s="247"/>
      <c r="F11" s="247"/>
      <c r="G11" s="247"/>
      <c r="H11" s="247"/>
      <c r="I11" s="247"/>
    </row>
    <row r="12" spans="1:9" ht="33" customHeight="1" x14ac:dyDescent="0.2">
      <c r="A12" s="149" t="s">
        <v>55</v>
      </c>
      <c r="B12" s="246" t="s">
        <v>436</v>
      </c>
      <c r="C12" s="247"/>
      <c r="D12" s="247"/>
      <c r="E12" s="247"/>
      <c r="F12" s="247"/>
      <c r="G12" s="247"/>
      <c r="H12" s="247"/>
      <c r="I12" s="247"/>
    </row>
    <row r="13" spans="1:9" x14ac:dyDescent="0.2">
      <c r="A13" s="149" t="s">
        <v>5</v>
      </c>
      <c r="B13" s="246" t="s">
        <v>437</v>
      </c>
      <c r="C13" s="246"/>
      <c r="D13" s="246"/>
      <c r="E13" s="246"/>
      <c r="F13" s="246"/>
      <c r="G13" s="246"/>
      <c r="H13" s="246"/>
      <c r="I13" s="246"/>
    </row>
    <row r="14" spans="1:9" ht="30" customHeight="1" x14ac:dyDescent="0.2">
      <c r="A14" s="149" t="s">
        <v>52</v>
      </c>
      <c r="B14" s="248" t="s">
        <v>438</v>
      </c>
      <c r="C14" s="247"/>
      <c r="D14" s="247"/>
      <c r="E14" s="247"/>
      <c r="F14" s="247"/>
      <c r="G14" s="247"/>
      <c r="H14" s="247"/>
      <c r="I14" s="247"/>
    </row>
    <row r="15" spans="1:9" x14ac:dyDescent="0.2">
      <c r="A15" s="4" t="s">
        <v>9</v>
      </c>
      <c r="B15" s="248" t="s">
        <v>10</v>
      </c>
      <c r="C15" s="247"/>
      <c r="D15" s="247"/>
      <c r="E15" s="247"/>
      <c r="F15" s="247"/>
      <c r="G15" s="247"/>
      <c r="H15" s="247"/>
      <c r="I15" s="247"/>
    </row>
    <row r="16" spans="1:9" x14ac:dyDescent="0.2">
      <c r="A16" s="3" t="s">
        <v>11</v>
      </c>
      <c r="B16" s="248" t="s">
        <v>12</v>
      </c>
      <c r="C16" s="247"/>
      <c r="D16" s="247"/>
      <c r="E16" s="247"/>
      <c r="F16" s="247"/>
      <c r="G16" s="247"/>
      <c r="H16" s="247"/>
      <c r="I16" s="247"/>
    </row>
    <row r="17" spans="1:9" ht="30.75" customHeight="1" x14ac:dyDescent="0.2">
      <c r="A17" s="3" t="s">
        <v>13</v>
      </c>
      <c r="B17" s="246" t="s">
        <v>14</v>
      </c>
      <c r="C17" s="247"/>
      <c r="D17" s="247"/>
      <c r="E17" s="247"/>
      <c r="F17" s="247"/>
      <c r="G17" s="247"/>
      <c r="H17" s="247"/>
      <c r="I17" s="247"/>
    </row>
    <row r="18" spans="1:9" x14ac:dyDescent="0.2">
      <c r="A18" s="5" t="s">
        <v>15</v>
      </c>
      <c r="B18" s="248" t="s">
        <v>16</v>
      </c>
      <c r="C18" s="247"/>
      <c r="D18" s="247"/>
      <c r="E18" s="247"/>
      <c r="F18" s="247"/>
      <c r="G18" s="247"/>
      <c r="H18" s="247"/>
      <c r="I18" s="247"/>
    </row>
    <row r="19" spans="1:9" x14ac:dyDescent="0.2">
      <c r="A19" s="3" t="s">
        <v>17</v>
      </c>
      <c r="B19" s="248" t="s">
        <v>18</v>
      </c>
      <c r="C19" s="247"/>
      <c r="D19" s="247"/>
      <c r="E19" s="247"/>
      <c r="F19" s="247"/>
      <c r="G19" s="247"/>
      <c r="H19" s="247"/>
      <c r="I19" s="247"/>
    </row>
    <row r="20" spans="1:9" x14ac:dyDescent="0.2">
      <c r="A20" s="3" t="s">
        <v>19</v>
      </c>
      <c r="B20" s="249" t="s">
        <v>20</v>
      </c>
      <c r="C20" s="247"/>
      <c r="D20" s="247"/>
      <c r="E20" s="247"/>
      <c r="F20" s="247"/>
      <c r="G20" s="247"/>
      <c r="H20" s="247"/>
      <c r="I20" s="247"/>
    </row>
    <row r="21" spans="1:9" x14ac:dyDescent="0.2">
      <c r="A21" s="3" t="s">
        <v>21</v>
      </c>
      <c r="B21" s="248" t="s">
        <v>22</v>
      </c>
      <c r="C21" s="247"/>
      <c r="D21" s="247"/>
      <c r="E21" s="247"/>
      <c r="F21" s="247"/>
      <c r="G21" s="247"/>
      <c r="H21" s="247"/>
      <c r="I21" s="247"/>
    </row>
    <row r="22" spans="1:9" x14ac:dyDescent="0.2">
      <c r="A22" s="3" t="s">
        <v>23</v>
      </c>
      <c r="B22" s="248" t="s">
        <v>24</v>
      </c>
      <c r="C22" s="247"/>
      <c r="D22" s="247"/>
      <c r="E22" s="247"/>
      <c r="F22" s="247"/>
      <c r="G22" s="247"/>
      <c r="H22" s="247"/>
      <c r="I22" s="247"/>
    </row>
    <row r="23" spans="1:9" x14ac:dyDescent="0.2">
      <c r="A23" s="3" t="s">
        <v>25</v>
      </c>
      <c r="B23" s="248" t="s">
        <v>26</v>
      </c>
      <c r="C23" s="247"/>
      <c r="D23" s="247"/>
      <c r="E23" s="247"/>
      <c r="F23" s="247"/>
      <c r="G23" s="247"/>
      <c r="H23" s="247"/>
      <c r="I23" s="247"/>
    </row>
    <row r="24" spans="1:9" ht="15.75" customHeight="1" x14ac:dyDescent="0.2">
      <c r="A24" s="3" t="s">
        <v>27</v>
      </c>
      <c r="B24" s="248" t="s">
        <v>28</v>
      </c>
      <c r="C24" s="247"/>
      <c r="D24" s="247"/>
      <c r="E24" s="247"/>
      <c r="F24" s="247"/>
      <c r="G24" s="247"/>
      <c r="H24" s="247"/>
      <c r="I24" s="247"/>
    </row>
    <row r="25" spans="1:9" ht="15.75" customHeight="1" x14ac:dyDescent="0.2">
      <c r="A25" s="3" t="s">
        <v>29</v>
      </c>
      <c r="B25" s="248" t="s">
        <v>30</v>
      </c>
      <c r="C25" s="247"/>
      <c r="D25" s="247"/>
      <c r="E25" s="247"/>
      <c r="F25" s="247"/>
      <c r="G25" s="247"/>
      <c r="H25" s="247"/>
      <c r="I25" s="247"/>
    </row>
    <row r="26" spans="1:9" ht="15.75" customHeight="1" x14ac:dyDescent="0.2">
      <c r="A26" s="3" t="s">
        <v>31</v>
      </c>
      <c r="B26" s="248" t="s">
        <v>32</v>
      </c>
      <c r="C26" s="247"/>
      <c r="D26" s="247"/>
      <c r="E26" s="247"/>
      <c r="F26" s="247"/>
      <c r="G26" s="247"/>
      <c r="H26" s="247"/>
      <c r="I26" s="247"/>
    </row>
    <row r="27" spans="1:9" ht="30.75" customHeight="1" x14ac:dyDescent="0.2">
      <c r="A27" s="7">
        <v>2025</v>
      </c>
      <c r="B27" s="246" t="s">
        <v>33</v>
      </c>
      <c r="C27" s="247"/>
      <c r="D27" s="247"/>
      <c r="E27" s="247"/>
      <c r="F27" s="247"/>
      <c r="G27" s="247"/>
      <c r="H27" s="247"/>
      <c r="I27" s="247"/>
    </row>
    <row r="28" spans="1:9" ht="121.5" customHeight="1" x14ac:dyDescent="0.2">
      <c r="A28" s="149" t="s">
        <v>326</v>
      </c>
      <c r="B28" s="246" t="s">
        <v>439</v>
      </c>
      <c r="C28" s="247"/>
      <c r="D28" s="247"/>
      <c r="E28" s="247"/>
      <c r="F28" s="247"/>
      <c r="G28" s="247"/>
      <c r="H28" s="247"/>
      <c r="I28" s="247"/>
    </row>
    <row r="29" spans="1:9" ht="15.75" customHeight="1" x14ac:dyDescent="0.2">
      <c r="A29" s="8"/>
    </row>
    <row r="30" spans="1:9" ht="15.75" customHeight="1" x14ac:dyDescent="0.2">
      <c r="A30" s="9" t="s">
        <v>34</v>
      </c>
    </row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7"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4:I14"/>
    <mergeCell ref="B11:I11"/>
    <mergeCell ref="B12:I12"/>
    <mergeCell ref="B13:I13"/>
    <mergeCell ref="B15:I15"/>
    <mergeCell ref="B16:I16"/>
    <mergeCell ref="B17:I17"/>
    <mergeCell ref="B18:I18"/>
    <mergeCell ref="B26:I26"/>
    <mergeCell ref="B27:I27"/>
    <mergeCell ref="B28:I28"/>
    <mergeCell ref="B19:I19"/>
    <mergeCell ref="B20:I20"/>
    <mergeCell ref="B21:I21"/>
    <mergeCell ref="B22:I22"/>
    <mergeCell ref="B23:I23"/>
    <mergeCell ref="B24:I24"/>
    <mergeCell ref="B25:I25"/>
  </mergeCells>
  <conditionalFormatting sqref="A20">
    <cfRule type="expression" dxfId="172" priority="1">
      <formula>$AJ10=TRUE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4998-9213-46B3-8EE9-6ACEF4363EA6}">
  <sheetPr codeName="Sheet3">
    <tabColor theme="8" tint="0.59999389629810485"/>
  </sheetPr>
  <dimension ref="A1:ES766"/>
  <sheetViews>
    <sheetView tabSelected="1" zoomScale="80" zoomScaleNormal="8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R4" sqref="R4"/>
    </sheetView>
  </sheetViews>
  <sheetFormatPr baseColWidth="10" defaultColWidth="14.5" defaultRowHeight="15" customHeight="1" x14ac:dyDescent="0.2"/>
  <cols>
    <col min="1" max="1" width="13.5" bestFit="1" customWidth="1"/>
    <col min="2" max="2" width="11.5" bestFit="1" customWidth="1"/>
    <col min="3" max="3" width="8" bestFit="1" customWidth="1"/>
    <col min="4" max="4" width="29.33203125" bestFit="1" customWidth="1"/>
    <col min="5" max="5" width="13.1640625" bestFit="1" customWidth="1"/>
    <col min="6" max="6" width="12.6640625" bestFit="1" customWidth="1"/>
    <col min="7" max="8" width="12.6640625" customWidth="1"/>
    <col min="9" max="9" width="21.33203125" bestFit="1" customWidth="1"/>
    <col min="10" max="10" width="10.83203125" customWidth="1"/>
    <col min="11" max="11" width="11.5" customWidth="1"/>
    <col min="12" max="12" width="7.5" customWidth="1"/>
    <col min="13" max="13" width="8" customWidth="1"/>
    <col min="14" max="14" width="12.6640625" customWidth="1"/>
    <col min="15" max="15" width="16.33203125" bestFit="1" customWidth="1"/>
    <col min="16" max="16" width="10" customWidth="1"/>
    <col min="17" max="18" width="10.5" customWidth="1"/>
    <col min="19" max="19" width="11.33203125" customWidth="1"/>
    <col min="20" max="20" width="12.5" customWidth="1"/>
    <col min="21" max="27" width="9.83203125" customWidth="1"/>
    <col min="28" max="29" width="11" customWidth="1"/>
    <col min="30" max="30" width="10" customWidth="1"/>
    <col min="31" max="31" width="11" customWidth="1"/>
    <col min="32" max="32" width="9.33203125" customWidth="1"/>
    <col min="33" max="33" width="9.5" customWidth="1"/>
    <col min="34" max="34" width="9.1640625" bestFit="1" customWidth="1"/>
    <col min="35" max="35" width="7.33203125" bestFit="1" customWidth="1"/>
    <col min="36" max="37" width="9.1640625" bestFit="1" customWidth="1"/>
    <col min="38" max="38" width="9.83203125" bestFit="1" customWidth="1"/>
    <col min="39" max="39" width="8" bestFit="1" customWidth="1"/>
    <col min="40" max="40" width="7.5" bestFit="1" customWidth="1"/>
    <col min="41" max="41" width="10.1640625" bestFit="1" customWidth="1"/>
    <col min="42" max="42" width="9.83203125" bestFit="1" customWidth="1"/>
    <col min="43" max="43" width="9.33203125" bestFit="1" customWidth="1"/>
    <col min="44" max="44" width="8.5" bestFit="1" customWidth="1"/>
    <col min="45" max="46" width="10.1640625" bestFit="1" customWidth="1"/>
    <col min="47" max="47" width="10.83203125" bestFit="1" customWidth="1"/>
    <col min="48" max="48" width="9.1640625" bestFit="1" customWidth="1"/>
    <col min="49" max="49" width="12.1640625" bestFit="1" customWidth="1"/>
    <col min="50" max="50" width="8.5" bestFit="1" customWidth="1"/>
    <col min="51" max="51" width="11.33203125" bestFit="1" customWidth="1"/>
    <col min="52" max="52" width="10.83203125" customWidth="1"/>
    <col min="53" max="53" width="7.6640625" customWidth="1"/>
    <col min="54" max="54" width="9.5" customWidth="1"/>
    <col min="55" max="55" width="15.1640625" hidden="1" customWidth="1"/>
    <col min="56" max="56" width="13.83203125" customWidth="1"/>
    <col min="57" max="57" width="12" hidden="1" customWidth="1"/>
    <col min="58" max="58" width="13.5" customWidth="1"/>
    <col min="59" max="59" width="13.5" bestFit="1" customWidth="1"/>
    <col min="60" max="60" width="12.6640625" customWidth="1"/>
    <col min="61" max="61" width="12" bestFit="1" customWidth="1"/>
    <col min="62" max="62" width="7.1640625" bestFit="1" customWidth="1"/>
    <col min="63" max="63" width="7.5" bestFit="1" customWidth="1"/>
    <col min="64" max="64" width="9.5" bestFit="1" customWidth="1"/>
    <col min="65" max="65" width="9.1640625" bestFit="1" customWidth="1"/>
    <col min="66" max="66" width="7.5" customWidth="1"/>
    <col min="67" max="67" width="8.1640625" bestFit="1" customWidth="1"/>
    <col min="68" max="68" width="8" bestFit="1" customWidth="1"/>
    <col min="69" max="69" width="12" bestFit="1" customWidth="1"/>
    <col min="70" max="70" width="12.6640625" customWidth="1"/>
    <col min="71" max="71" width="7.5" bestFit="1" customWidth="1"/>
    <col min="72" max="72" width="7.33203125" bestFit="1" customWidth="1"/>
    <col min="73" max="73" width="7.5" bestFit="1" customWidth="1"/>
    <col min="74" max="74" width="8" bestFit="1" customWidth="1"/>
    <col min="75" max="75" width="9.83203125" bestFit="1" customWidth="1"/>
    <col min="76" max="76" width="7.5" bestFit="1" customWidth="1"/>
    <col min="77" max="77" width="13.5" bestFit="1" customWidth="1"/>
    <col min="78" max="78" width="12.6640625" bestFit="1" customWidth="1"/>
    <col min="79" max="79" width="12" bestFit="1" customWidth="1"/>
    <col min="80" max="80" width="7.1640625" bestFit="1" customWidth="1"/>
    <col min="81" max="81" width="7.5" customWidth="1"/>
    <col min="82" max="82" width="9.5" bestFit="1" customWidth="1"/>
    <col min="83" max="83" width="9.1640625" bestFit="1" customWidth="1"/>
    <col min="84" max="84" width="7.5" bestFit="1" customWidth="1"/>
    <col min="85" max="85" width="8.1640625" bestFit="1" customWidth="1"/>
    <col min="86" max="86" width="8" bestFit="1" customWidth="1"/>
    <col min="87" max="87" width="12" bestFit="1" customWidth="1"/>
    <col min="88" max="88" width="12.6640625" bestFit="1" customWidth="1"/>
    <col min="89" max="89" width="7.5" bestFit="1" customWidth="1"/>
    <col min="90" max="90" width="7.33203125" bestFit="1" customWidth="1"/>
    <col min="91" max="91" width="7.5" bestFit="1" customWidth="1"/>
    <col min="92" max="92" width="8" bestFit="1" customWidth="1"/>
    <col min="93" max="93" width="9.83203125" bestFit="1" customWidth="1"/>
    <col min="94" max="94" width="7.5" bestFit="1" customWidth="1"/>
    <col min="95" max="95" width="13.5" bestFit="1" customWidth="1"/>
    <col min="96" max="96" width="12.6640625" bestFit="1" customWidth="1"/>
    <col min="97" max="97" width="12" bestFit="1" customWidth="1"/>
    <col min="98" max="98" width="7.1640625" bestFit="1" customWidth="1"/>
    <col min="99" max="99" width="7.5" bestFit="1" customWidth="1"/>
    <col min="100" max="100" width="9.5" bestFit="1" customWidth="1"/>
    <col min="101" max="101" width="9.1640625" bestFit="1" customWidth="1"/>
    <col min="102" max="102" width="7.5" bestFit="1" customWidth="1"/>
    <col min="103" max="103" width="8.1640625" bestFit="1" customWidth="1"/>
    <col min="104" max="104" width="8" bestFit="1" customWidth="1"/>
    <col min="105" max="105" width="12" bestFit="1" customWidth="1"/>
    <col min="106" max="106" width="12.6640625" bestFit="1" customWidth="1"/>
    <col min="107" max="107" width="7.5" bestFit="1" customWidth="1"/>
    <col min="108" max="108" width="7.33203125" bestFit="1" customWidth="1"/>
    <col min="109" max="109" width="7.5" bestFit="1" customWidth="1"/>
    <col min="110" max="110" width="8" bestFit="1" customWidth="1"/>
    <col min="111" max="111" width="9.83203125" bestFit="1" customWidth="1"/>
    <col min="112" max="112" width="7.5" bestFit="1" customWidth="1"/>
    <col min="113" max="113" width="13.5" bestFit="1" customWidth="1"/>
    <col min="114" max="114" width="12.6640625" bestFit="1" customWidth="1"/>
    <col min="115" max="115" width="12" bestFit="1" customWidth="1"/>
    <col min="116" max="116" width="7.1640625" bestFit="1" customWidth="1"/>
    <col min="117" max="117" width="7.5" bestFit="1" customWidth="1"/>
    <col min="118" max="118" width="9.5" bestFit="1" customWidth="1"/>
    <col min="119" max="119" width="9.1640625" bestFit="1" customWidth="1"/>
    <col min="120" max="120" width="7.5" bestFit="1" customWidth="1"/>
    <col min="121" max="121" width="8.1640625" bestFit="1" customWidth="1"/>
    <col min="122" max="122" width="8" bestFit="1" customWidth="1"/>
    <col min="123" max="123" width="12" bestFit="1" customWidth="1"/>
    <col min="124" max="124" width="12.6640625" bestFit="1" customWidth="1"/>
    <col min="125" max="125" width="7.5" bestFit="1" customWidth="1"/>
    <col min="126" max="126" width="7.33203125" bestFit="1" customWidth="1"/>
    <col min="127" max="127" width="7.5" bestFit="1" customWidth="1"/>
    <col min="128" max="128" width="8" bestFit="1" customWidth="1"/>
    <col min="129" max="129" width="9.83203125" bestFit="1" customWidth="1"/>
    <col min="130" max="130" width="7.5" bestFit="1" customWidth="1"/>
    <col min="131" max="131" width="13.5" bestFit="1" customWidth="1"/>
    <col min="132" max="132" width="12.6640625" bestFit="1" customWidth="1"/>
    <col min="133" max="133" width="12" bestFit="1" customWidth="1"/>
    <col min="134" max="134" width="7.1640625" bestFit="1" customWidth="1"/>
    <col min="135" max="135" width="7.5" bestFit="1" customWidth="1"/>
    <col min="136" max="136" width="9.5" bestFit="1" customWidth="1"/>
    <col min="137" max="137" width="9.1640625" bestFit="1" customWidth="1"/>
    <col min="138" max="138" width="7.5" bestFit="1" customWidth="1"/>
    <col min="139" max="139" width="8.1640625" bestFit="1" customWidth="1"/>
    <col min="140" max="140" width="8" bestFit="1" customWidth="1"/>
    <col min="141" max="141" width="12" bestFit="1" customWidth="1"/>
    <col min="142" max="142" width="12.6640625" bestFit="1" customWidth="1"/>
    <col min="143" max="143" width="7.5" bestFit="1" customWidth="1"/>
    <col min="144" max="144" width="7.33203125" bestFit="1" customWidth="1"/>
    <col min="145" max="145" width="7.5" bestFit="1" customWidth="1"/>
    <col min="146" max="146" width="8" bestFit="1" customWidth="1"/>
    <col min="147" max="147" width="9.83203125" bestFit="1" customWidth="1"/>
    <col min="148" max="148" width="7.5" bestFit="1" customWidth="1"/>
    <col min="149" max="149" width="4.5" customWidth="1"/>
  </cols>
  <sheetData>
    <row r="1" spans="1:149" x14ac:dyDescent="0.2">
      <c r="A1" s="253"/>
      <c r="B1" s="253"/>
      <c r="C1" s="253"/>
      <c r="D1" s="253"/>
      <c r="E1" s="253"/>
      <c r="F1" s="253"/>
      <c r="G1" s="112"/>
      <c r="H1" s="112"/>
      <c r="I1" s="254" t="s">
        <v>40</v>
      </c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6"/>
      <c r="U1" s="257" t="s">
        <v>41</v>
      </c>
      <c r="V1" s="255"/>
      <c r="W1" s="255"/>
      <c r="X1" s="255"/>
      <c r="Y1" s="255"/>
      <c r="Z1" s="255"/>
      <c r="AA1" s="255"/>
      <c r="AB1" s="255"/>
      <c r="AC1" s="255"/>
      <c r="AD1" s="255"/>
      <c r="AE1" s="256"/>
      <c r="AF1" s="258" t="s">
        <v>42</v>
      </c>
      <c r="AG1" s="255"/>
      <c r="AH1" s="255"/>
      <c r="AI1" s="255"/>
      <c r="AJ1" s="255"/>
      <c r="AK1" s="255"/>
      <c r="AL1" s="255"/>
      <c r="AM1" s="255"/>
      <c r="AN1" s="255"/>
      <c r="AO1" s="255"/>
      <c r="AP1" s="259"/>
      <c r="AQ1" s="263" t="s">
        <v>43</v>
      </c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4"/>
      <c r="BC1" s="264"/>
      <c r="BD1" s="264"/>
      <c r="BE1" s="264"/>
      <c r="BF1" s="265"/>
      <c r="BG1" s="260" t="s">
        <v>359</v>
      </c>
      <c r="BH1" s="260"/>
      <c r="BI1" s="260"/>
      <c r="BJ1" s="260"/>
      <c r="BK1" s="260"/>
      <c r="BL1" s="260"/>
      <c r="BM1" s="260"/>
      <c r="BN1" s="260"/>
      <c r="BO1" s="260"/>
      <c r="BP1" s="260"/>
      <c r="BQ1" s="260"/>
      <c r="BR1" s="260"/>
      <c r="BS1" s="260"/>
      <c r="BT1" s="261"/>
      <c r="BU1" s="261"/>
      <c r="BV1" s="261"/>
      <c r="BW1" s="261"/>
      <c r="BX1" s="262"/>
      <c r="BY1" s="250" t="s">
        <v>360</v>
      </c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1"/>
      <c r="CK1" s="251"/>
      <c r="CL1" s="251"/>
      <c r="CM1" s="251"/>
      <c r="CN1" s="251"/>
      <c r="CO1" s="251"/>
      <c r="CP1" s="252"/>
      <c r="CQ1" s="250" t="s">
        <v>361</v>
      </c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1"/>
      <c r="DC1" s="251"/>
      <c r="DD1" s="251"/>
      <c r="DE1" s="251"/>
      <c r="DF1" s="251"/>
      <c r="DG1" s="251"/>
      <c r="DH1" s="252"/>
      <c r="DI1" s="250" t="s">
        <v>362</v>
      </c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1"/>
      <c r="DU1" s="251"/>
      <c r="DV1" s="251"/>
      <c r="DW1" s="251"/>
      <c r="DX1" s="251"/>
      <c r="DY1" s="251"/>
      <c r="DZ1" s="252"/>
      <c r="EA1" s="250" t="s">
        <v>363</v>
      </c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1"/>
      <c r="EM1" s="251"/>
      <c r="EN1" s="251"/>
      <c r="EO1" s="251"/>
      <c r="EP1" s="251"/>
      <c r="EQ1" s="251"/>
      <c r="ER1" s="252"/>
      <c r="ES1" s="53"/>
    </row>
    <row r="2" spans="1:149" ht="16" thickBot="1" x14ac:dyDescent="0.25">
      <c r="A2" s="121" t="s">
        <v>411</v>
      </c>
      <c r="B2" s="114" t="s">
        <v>412</v>
      </c>
      <c r="C2" s="114" t="s">
        <v>37</v>
      </c>
      <c r="D2" s="114" t="s">
        <v>38</v>
      </c>
      <c r="E2" s="114"/>
      <c r="F2" s="114" t="s">
        <v>299</v>
      </c>
      <c r="G2" s="114" t="s">
        <v>44</v>
      </c>
      <c r="H2" s="58" t="s">
        <v>481</v>
      </c>
      <c r="I2" s="122" t="s">
        <v>45</v>
      </c>
      <c r="J2" s="122" t="s">
        <v>11</v>
      </c>
      <c r="K2" s="122" t="s">
        <v>15</v>
      </c>
      <c r="L2" s="122" t="s">
        <v>17</v>
      </c>
      <c r="M2" s="122" t="s">
        <v>37</v>
      </c>
      <c r="N2" s="122" t="s">
        <v>21</v>
      </c>
      <c r="O2" s="122" t="s">
        <v>326</v>
      </c>
      <c r="P2" s="122" t="s">
        <v>46</v>
      </c>
      <c r="Q2" s="122" t="s">
        <v>47</v>
      </c>
      <c r="R2" s="122" t="s">
        <v>486</v>
      </c>
      <c r="S2" s="122" t="s">
        <v>48</v>
      </c>
      <c r="T2" s="123" t="s">
        <v>9</v>
      </c>
      <c r="U2" s="124" t="s">
        <v>23</v>
      </c>
      <c r="V2" s="125" t="s">
        <v>25</v>
      </c>
      <c r="W2" s="125" t="s">
        <v>27</v>
      </c>
      <c r="X2" s="125" t="s">
        <v>29</v>
      </c>
      <c r="Y2" s="125" t="s">
        <v>31</v>
      </c>
      <c r="Z2" s="125" t="s">
        <v>7</v>
      </c>
      <c r="AA2" s="125" t="s">
        <v>8</v>
      </c>
      <c r="AB2" s="125" t="s">
        <v>49</v>
      </c>
      <c r="AC2" s="125" t="s">
        <v>50</v>
      </c>
      <c r="AD2" s="125" t="s">
        <v>51</v>
      </c>
      <c r="AE2" s="126" t="s">
        <v>52</v>
      </c>
      <c r="AF2" s="127" t="s">
        <v>53</v>
      </c>
      <c r="AG2" s="128" t="s">
        <v>54</v>
      </c>
      <c r="AH2" s="128" t="s">
        <v>293</v>
      </c>
      <c r="AI2" s="128" t="s">
        <v>4</v>
      </c>
      <c r="AJ2" s="128" t="s">
        <v>347</v>
      </c>
      <c r="AK2" s="128" t="s">
        <v>340</v>
      </c>
      <c r="AL2" s="128" t="s">
        <v>341</v>
      </c>
      <c r="AM2" s="128" t="s">
        <v>296</v>
      </c>
      <c r="AN2" s="128" t="s">
        <v>353</v>
      </c>
      <c r="AO2" s="128" t="s">
        <v>55</v>
      </c>
      <c r="AP2" s="119" t="s">
        <v>5</v>
      </c>
      <c r="AQ2" s="120" t="s">
        <v>53</v>
      </c>
      <c r="AR2" s="120" t="s">
        <v>57</v>
      </c>
      <c r="AS2" s="120" t="s">
        <v>346</v>
      </c>
      <c r="AT2" s="120" t="s">
        <v>345</v>
      </c>
      <c r="AU2" s="120" t="s">
        <v>344</v>
      </c>
      <c r="AV2" s="120" t="s">
        <v>343</v>
      </c>
      <c r="AW2" s="120" t="s">
        <v>56</v>
      </c>
      <c r="AX2" s="120" t="s">
        <v>354</v>
      </c>
      <c r="AY2" s="120" t="s">
        <v>342</v>
      </c>
      <c r="AZ2" s="120" t="s">
        <v>58</v>
      </c>
      <c r="BA2" s="120" t="s">
        <v>13</v>
      </c>
      <c r="BB2" s="120" t="s">
        <v>6</v>
      </c>
      <c r="BC2" s="120" t="s">
        <v>387</v>
      </c>
      <c r="BD2" s="120" t="s">
        <v>350</v>
      </c>
      <c r="BE2" s="120" t="s">
        <v>388</v>
      </c>
      <c r="BF2" s="129" t="s">
        <v>351</v>
      </c>
      <c r="BG2" s="89" t="s">
        <v>291</v>
      </c>
      <c r="BH2" s="64" t="s">
        <v>60</v>
      </c>
      <c r="BI2" s="64" t="s">
        <v>292</v>
      </c>
      <c r="BJ2" s="64" t="s">
        <v>337</v>
      </c>
      <c r="BK2" s="64" t="s">
        <v>338</v>
      </c>
      <c r="BL2" s="64" t="s">
        <v>339</v>
      </c>
      <c r="BM2" s="64" t="s">
        <v>347</v>
      </c>
      <c r="BN2" s="64" t="s">
        <v>294</v>
      </c>
      <c r="BO2" s="64" t="s">
        <v>295</v>
      </c>
      <c r="BP2" s="64" t="s">
        <v>296</v>
      </c>
      <c r="BQ2" s="64" t="s">
        <v>59</v>
      </c>
      <c r="BR2" s="64" t="s">
        <v>60</v>
      </c>
      <c r="BS2" s="65" t="s">
        <v>338</v>
      </c>
      <c r="BT2" s="66" t="s">
        <v>4</v>
      </c>
      <c r="BU2" s="66" t="s">
        <v>297</v>
      </c>
      <c r="BV2" s="66" t="s">
        <v>61</v>
      </c>
      <c r="BW2" s="66" t="s">
        <v>5</v>
      </c>
      <c r="BX2" s="66" t="s">
        <v>298</v>
      </c>
      <c r="BY2" s="63" t="s">
        <v>291</v>
      </c>
      <c r="BZ2" s="64" t="s">
        <v>60</v>
      </c>
      <c r="CA2" s="64" t="s">
        <v>292</v>
      </c>
      <c r="CB2" s="64" t="s">
        <v>337</v>
      </c>
      <c r="CC2" s="64" t="s">
        <v>338</v>
      </c>
      <c r="CD2" s="64" t="s">
        <v>339</v>
      </c>
      <c r="CE2" s="64" t="s">
        <v>347</v>
      </c>
      <c r="CF2" s="64" t="s">
        <v>294</v>
      </c>
      <c r="CG2" s="64" t="s">
        <v>295</v>
      </c>
      <c r="CH2" s="64" t="s">
        <v>296</v>
      </c>
      <c r="CI2" s="64" t="s">
        <v>59</v>
      </c>
      <c r="CJ2" s="64" t="s">
        <v>60</v>
      </c>
      <c r="CK2" s="65" t="s">
        <v>338</v>
      </c>
      <c r="CL2" s="66" t="s">
        <v>4</v>
      </c>
      <c r="CM2" s="66" t="s">
        <v>297</v>
      </c>
      <c r="CN2" s="66" t="s">
        <v>61</v>
      </c>
      <c r="CO2" s="66" t="s">
        <v>5</v>
      </c>
      <c r="CP2" s="66" t="s">
        <v>298</v>
      </c>
      <c r="CQ2" s="63" t="s">
        <v>291</v>
      </c>
      <c r="CR2" s="64" t="s">
        <v>60</v>
      </c>
      <c r="CS2" s="64" t="s">
        <v>292</v>
      </c>
      <c r="CT2" s="64" t="s">
        <v>337</v>
      </c>
      <c r="CU2" s="64" t="s">
        <v>338</v>
      </c>
      <c r="CV2" s="64" t="s">
        <v>339</v>
      </c>
      <c r="CW2" s="64" t="s">
        <v>347</v>
      </c>
      <c r="CX2" s="64" t="s">
        <v>294</v>
      </c>
      <c r="CY2" s="64" t="s">
        <v>295</v>
      </c>
      <c r="CZ2" s="64" t="s">
        <v>296</v>
      </c>
      <c r="DA2" s="64" t="s">
        <v>59</v>
      </c>
      <c r="DB2" s="64" t="s">
        <v>60</v>
      </c>
      <c r="DC2" s="65" t="s">
        <v>338</v>
      </c>
      <c r="DD2" s="66" t="s">
        <v>4</v>
      </c>
      <c r="DE2" s="66" t="s">
        <v>297</v>
      </c>
      <c r="DF2" s="66" t="s">
        <v>61</v>
      </c>
      <c r="DG2" s="66" t="s">
        <v>5</v>
      </c>
      <c r="DH2" s="66" t="s">
        <v>298</v>
      </c>
      <c r="DI2" s="63" t="s">
        <v>291</v>
      </c>
      <c r="DJ2" s="64" t="s">
        <v>60</v>
      </c>
      <c r="DK2" s="64" t="s">
        <v>292</v>
      </c>
      <c r="DL2" s="64" t="s">
        <v>337</v>
      </c>
      <c r="DM2" s="64" t="s">
        <v>338</v>
      </c>
      <c r="DN2" s="64" t="s">
        <v>339</v>
      </c>
      <c r="DO2" s="64" t="s">
        <v>347</v>
      </c>
      <c r="DP2" s="64" t="s">
        <v>294</v>
      </c>
      <c r="DQ2" s="64" t="s">
        <v>295</v>
      </c>
      <c r="DR2" s="64" t="s">
        <v>296</v>
      </c>
      <c r="DS2" s="64" t="s">
        <v>59</v>
      </c>
      <c r="DT2" s="64" t="s">
        <v>60</v>
      </c>
      <c r="DU2" s="65" t="s">
        <v>338</v>
      </c>
      <c r="DV2" s="66" t="s">
        <v>4</v>
      </c>
      <c r="DW2" s="66" t="s">
        <v>297</v>
      </c>
      <c r="DX2" s="66" t="s">
        <v>61</v>
      </c>
      <c r="DY2" s="66" t="s">
        <v>5</v>
      </c>
      <c r="DZ2" s="66" t="s">
        <v>298</v>
      </c>
      <c r="EA2" s="63" t="s">
        <v>291</v>
      </c>
      <c r="EB2" s="64" t="s">
        <v>60</v>
      </c>
      <c r="EC2" s="64" t="s">
        <v>292</v>
      </c>
      <c r="ED2" s="64" t="s">
        <v>337</v>
      </c>
      <c r="EE2" s="64" t="s">
        <v>338</v>
      </c>
      <c r="EF2" s="64" t="s">
        <v>339</v>
      </c>
      <c r="EG2" s="64" t="s">
        <v>347</v>
      </c>
      <c r="EH2" s="64" t="s">
        <v>294</v>
      </c>
      <c r="EI2" s="64" t="s">
        <v>295</v>
      </c>
      <c r="EJ2" s="64" t="s">
        <v>296</v>
      </c>
      <c r="EK2" s="64" t="s">
        <v>59</v>
      </c>
      <c r="EL2" s="64" t="s">
        <v>60</v>
      </c>
      <c r="EM2" s="65" t="s">
        <v>338</v>
      </c>
      <c r="EN2" s="66" t="s">
        <v>4</v>
      </c>
      <c r="EO2" s="66" t="s">
        <v>297</v>
      </c>
      <c r="EP2" s="66" t="s">
        <v>61</v>
      </c>
      <c r="EQ2" s="66" t="s">
        <v>5</v>
      </c>
      <c r="ER2" s="67" t="s">
        <v>298</v>
      </c>
      <c r="ES2" s="54"/>
    </row>
    <row r="3" spans="1:149" x14ac:dyDescent="0.2">
      <c r="A3" s="111">
        <f t="shared" ref="A3:A66" si="0">_xlfn.RANK.EQ(F3,$F$3:$F$208)</f>
        <v>1</v>
      </c>
      <c r="B3" s="109">
        <f>'2024'!A3</f>
        <v>1</v>
      </c>
      <c r="C3" s="109">
        <v>2024</v>
      </c>
      <c r="D3" s="86" t="str">
        <f>'2024'!B3</f>
        <v>Jayden Daniels</v>
      </c>
      <c r="E3" s="86" t="str" cm="1">
        <f t="array" ref="E3">_xlfn.IFS(F3&gt;13,"Cornerstone",AND(F3&gt;11.5,F3&lt;13),"Elite",AND(F3&gt;10,F3&lt;11.5),"Elite Upside",AND(F3&gt;=8.5,F3&lt;10),"Upside",AND(F3&gt;6.25,F3&lt;8.5),"Upside Lite",AND(F3&gt;4.5,F3&lt;6.25),"Outlier",AND(F3&gt;=3.5,F3&lt;4.5),"Outlier Lite",F3&lt;3.5,"Purgatory")</f>
        <v>Cornerstone</v>
      </c>
      <c r="F3" s="11">
        <f>'2024'!C3</f>
        <v>15.275</v>
      </c>
      <c r="G3" s="11">
        <f t="shared" ref="G3:G66" si="1">_xlfn.PERCENTRANK.EXC($F$3:$F$208,F3)*100</f>
        <v>99.5</v>
      </c>
      <c r="H3" s="245">
        <f t="shared" ref="H3:H66" si="2">STANDARDIZE(F3,(AVERAGE($F$3:$F$208)),(_xlfn.STDEV.P($F$3:$F$208)))</f>
        <v>2.9226837246441404</v>
      </c>
      <c r="I3" s="43" t="str">
        <f>'2024'!D3</f>
        <v>LSU</v>
      </c>
      <c r="J3" s="14">
        <f>'2024'!E3</f>
        <v>1</v>
      </c>
      <c r="K3" s="44">
        <f>'2024'!F3</f>
        <v>36878</v>
      </c>
      <c r="L3" s="15">
        <f>'2024'!G3</f>
        <v>24.791780821917808</v>
      </c>
      <c r="M3" s="15" t="str">
        <f>'2024'!H3</f>
        <v>RS SR</v>
      </c>
      <c r="N3" s="15">
        <f>'2024'!I3</f>
        <v>23.372602739726027</v>
      </c>
      <c r="O3" s="15" t="str">
        <f>'2024'!J3</f>
        <v>Dual Threat</v>
      </c>
      <c r="P3" s="14">
        <f>'2024'!K3</f>
        <v>76</v>
      </c>
      <c r="Q3" s="14">
        <f>'2024'!L3</f>
        <v>210</v>
      </c>
      <c r="R3" s="15">
        <f>Q3*0.453592/(P3*0.0254)^2</f>
        <v>25.561719405987287</v>
      </c>
      <c r="S3" s="14">
        <f>'2024'!M3</f>
        <v>4.4000000000000004</v>
      </c>
      <c r="T3" s="16">
        <f>'2024'!N3</f>
        <v>1</v>
      </c>
      <c r="U3" s="46">
        <f>'2024'!O3</f>
        <v>0.90973724884080376</v>
      </c>
      <c r="V3" s="47">
        <f>'2024'!P3</f>
        <v>0.89703989703989706</v>
      </c>
      <c r="W3" s="47">
        <f>'2024'!Q3</f>
        <v>0.93836428289213747</v>
      </c>
      <c r="X3" s="47">
        <f>'2024'!R3</f>
        <v>0.77267904509283825</v>
      </c>
      <c r="Y3" s="47">
        <f>'2024'!S3</f>
        <v>0.86495687698592827</v>
      </c>
      <c r="Z3" s="17">
        <f>'2024'!T3</f>
        <v>0.90166057993903292</v>
      </c>
      <c r="AA3" s="17">
        <f>'2024'!U3</f>
        <v>0.90166057993903292</v>
      </c>
      <c r="AB3" s="17">
        <f>'2024'!V3</f>
        <v>0.38480741797432239</v>
      </c>
      <c r="AC3" s="17">
        <f>'2024'!W3</f>
        <v>0.44883303411131059</v>
      </c>
      <c r="AD3" s="17">
        <f>'2024'!X3</f>
        <v>0.44883303411131059</v>
      </c>
      <c r="AE3" s="18">
        <f>'2024'!Y3</f>
        <v>0.44883303411131059</v>
      </c>
      <c r="AF3" s="19">
        <f>'2024'!Z3</f>
        <v>18.712328767123289</v>
      </c>
      <c r="AG3" s="20">
        <f>'2024'!AA3</f>
        <v>112.05689502083187</v>
      </c>
      <c r="AH3" s="71">
        <f>'2024'!AB3</f>
        <v>0.71084337349397586</v>
      </c>
      <c r="AI3" s="102">
        <f>'2024'!AC3</f>
        <v>16.148305084745761</v>
      </c>
      <c r="AJ3" s="71">
        <f>'2024'!AD3</f>
        <v>0.79599999999999993</v>
      </c>
      <c r="AK3" s="71">
        <f>'2024'!AE3</f>
        <v>8.4000000000000005E-2</v>
      </c>
      <c r="AL3" s="71">
        <f>'2024'!AF3</f>
        <v>6.0000000000000001E-3</v>
      </c>
      <c r="AM3" s="70">
        <f>'2024'!AG3</f>
        <v>0.69099999999999995</v>
      </c>
      <c r="AN3" s="20">
        <f>'2024'!AH3</f>
        <v>10.416666666666666</v>
      </c>
      <c r="AO3" s="20">
        <f>'2024'!AI3</f>
        <v>0.39166666666666666</v>
      </c>
      <c r="AP3" s="76">
        <f>'2024'!AJ3</f>
        <v>4.71</v>
      </c>
      <c r="AQ3" s="21">
        <f>'2024'!AK3</f>
        <v>9</v>
      </c>
      <c r="AR3" s="21">
        <f>'2024'!AL3</f>
        <v>10</v>
      </c>
      <c r="AS3" s="21">
        <f>'2024'!AM3</f>
        <v>9</v>
      </c>
      <c r="AT3" s="21">
        <f>'2024'!AN3</f>
        <v>8</v>
      </c>
      <c r="AU3" s="21">
        <f>'2024'!AO3</f>
        <v>10</v>
      </c>
      <c r="AV3" s="21">
        <f>'2024'!AP3</f>
        <v>10</v>
      </c>
      <c r="AW3" s="21">
        <f>'2024'!AQ3</f>
        <v>10</v>
      </c>
      <c r="AX3" s="21">
        <f>'2024'!AR3</f>
        <v>10</v>
      </c>
      <c r="AY3" s="21">
        <f>'2024'!AS3</f>
        <v>10</v>
      </c>
      <c r="AZ3" s="21">
        <f>'2024'!AT3</f>
        <v>10</v>
      </c>
      <c r="BA3" s="21">
        <f>'2024'!AU3</f>
        <v>10</v>
      </c>
      <c r="BB3" s="21">
        <f>'2024'!AV3</f>
        <v>0</v>
      </c>
      <c r="BC3" s="21">
        <f>'2024'!AW3</f>
        <v>13.75</v>
      </c>
      <c r="BD3" s="21">
        <f>'2024'!AX3</f>
        <v>13.75</v>
      </c>
      <c r="BE3" s="21">
        <f>'2024'!AY3</f>
        <v>1.5</v>
      </c>
      <c r="BF3" s="130">
        <f>'2024'!AZ3</f>
        <v>1.5</v>
      </c>
      <c r="BG3" s="103">
        <f>'2024'!BA3</f>
        <v>2943</v>
      </c>
      <c r="BH3" s="23">
        <f>'2024'!BB3</f>
        <v>3235</v>
      </c>
      <c r="BI3" s="23">
        <f>'2024'!BC3</f>
        <v>17</v>
      </c>
      <c r="BJ3" s="23">
        <f>'2024'!BD3</f>
        <v>2</v>
      </c>
      <c r="BK3" s="23">
        <f>'2024'!BE3</f>
        <v>339</v>
      </c>
      <c r="BL3" s="23">
        <f>'2024'!BF3</f>
        <v>205</v>
      </c>
      <c r="BM3" s="23">
        <f>'2024'!BG3</f>
        <v>72.400000000000006</v>
      </c>
      <c r="BN3" s="74">
        <f>'2024'!BH3</f>
        <v>4.2</v>
      </c>
      <c r="BO3" s="74">
        <f>'2024'!BI3</f>
        <v>2.4</v>
      </c>
      <c r="BP3" s="74">
        <f>'2024'!BJ3</f>
        <v>43.5</v>
      </c>
      <c r="BQ3" s="23">
        <f>'2024'!BK3</f>
        <v>515</v>
      </c>
      <c r="BR3" s="23">
        <f>'2024'!BL3</f>
        <v>1802</v>
      </c>
      <c r="BS3" s="55">
        <f>'2024'!BM3</f>
        <v>108</v>
      </c>
      <c r="BT3" s="61">
        <f>'2024'!BN3</f>
        <v>4.7685185185185182</v>
      </c>
      <c r="BU3" s="61">
        <f>'2024'!BO3</f>
        <v>3</v>
      </c>
      <c r="BV3" s="61">
        <f>'2024'!BP3</f>
        <v>18</v>
      </c>
      <c r="BW3" s="72">
        <f>'2024'!BQ3</f>
        <v>2.02</v>
      </c>
      <c r="BX3" s="61">
        <f>'2024'!BR3</f>
        <v>18</v>
      </c>
      <c r="BY3" s="22">
        <f>'2024'!BS3</f>
        <v>697</v>
      </c>
      <c r="BZ3" s="23">
        <f>'2024'!BT3</f>
        <v>777</v>
      </c>
      <c r="CA3" s="23">
        <f>'2024'!BU3</f>
        <v>5</v>
      </c>
      <c r="CB3" s="23">
        <f>'2024'!BV3</f>
        <v>1</v>
      </c>
      <c r="CC3" s="23">
        <f>'2024'!BW3</f>
        <v>84</v>
      </c>
      <c r="CD3" s="23">
        <f>'2024'!BX3</f>
        <v>49</v>
      </c>
      <c r="CE3" s="23">
        <f>'2024'!BY3</f>
        <v>63.4</v>
      </c>
      <c r="CF3" s="74">
        <f>'2024'!BZ3</f>
        <v>5.2</v>
      </c>
      <c r="CG3" s="74">
        <f>'2024'!CA3</f>
        <v>1.7</v>
      </c>
      <c r="CH3" s="74">
        <f>'2024'!CB3</f>
        <v>23.5</v>
      </c>
      <c r="CI3" s="23">
        <f>'2024'!CC3</f>
        <v>267</v>
      </c>
      <c r="CJ3" s="23">
        <f>'2024'!CD3</f>
        <v>1103</v>
      </c>
      <c r="CK3" s="55">
        <f>'2024'!CE3</f>
        <v>27</v>
      </c>
      <c r="CL3" s="61">
        <f>'2024'!CF3</f>
        <v>9.8888888888888893</v>
      </c>
      <c r="CM3" s="61">
        <f>'2024'!CG3</f>
        <v>4</v>
      </c>
      <c r="CN3" s="61">
        <f>'2024'!CH3</f>
        <v>5</v>
      </c>
      <c r="CO3" s="73">
        <f>'2024'!CI3</f>
        <v>4.22</v>
      </c>
      <c r="CP3" s="62">
        <f>'2024'!CJ3</f>
        <v>9</v>
      </c>
      <c r="CQ3" s="22">
        <f>'2024'!CK3</f>
        <v>2375</v>
      </c>
      <c r="CR3" s="23">
        <f>'2024'!CL3</f>
        <v>2531</v>
      </c>
      <c r="CS3" s="23">
        <f>'2024'!CM3</f>
        <v>10</v>
      </c>
      <c r="CT3" s="23">
        <f>'2024'!CN3</f>
        <v>10</v>
      </c>
      <c r="CU3" s="23">
        <f>'2024'!CO3</f>
        <v>303</v>
      </c>
      <c r="CV3" s="23">
        <f>'2024'!CP3</f>
        <v>197</v>
      </c>
      <c r="CW3" s="23">
        <f>'2024'!CQ3</f>
        <v>75.599999999999994</v>
      </c>
      <c r="CX3" s="24">
        <f>'2024'!CR3</f>
        <v>2.6</v>
      </c>
      <c r="CY3" s="24">
        <f>'2024'!CS3</f>
        <v>2.2999999999999998</v>
      </c>
      <c r="CZ3" s="23">
        <f>'2024'!CT3</f>
        <v>48.8</v>
      </c>
      <c r="DA3" s="23">
        <f>'2024'!CU3</f>
        <v>844</v>
      </c>
      <c r="DB3" s="23">
        <f>'2024'!CV3</f>
        <v>2675</v>
      </c>
      <c r="DC3" s="55">
        <f>'2024'!CW3</f>
        <v>124</v>
      </c>
      <c r="DD3" s="61">
        <f>'2024'!CX3</f>
        <v>6.806451612903226</v>
      </c>
      <c r="DE3" s="61">
        <f>'2024'!CY3</f>
        <v>6</v>
      </c>
      <c r="DF3" s="61">
        <f>'2024'!CZ3</f>
        <v>41</v>
      </c>
      <c r="DG3" s="73">
        <f>'2024'!DA3</f>
        <v>4.5199999999999996</v>
      </c>
      <c r="DH3" s="62">
        <f>'2024'!DB3</f>
        <v>38</v>
      </c>
      <c r="DI3" s="22">
        <f>'2024'!DC3</f>
        <v>2913</v>
      </c>
      <c r="DJ3" s="23">
        <f>'2024'!DD3</f>
        <v>3770</v>
      </c>
      <c r="DK3" s="23">
        <f>'2024'!DE3</f>
        <v>17</v>
      </c>
      <c r="DL3" s="23">
        <f>'2024'!DF3</f>
        <v>3</v>
      </c>
      <c r="DM3" s="23">
        <f>'2024'!DG3</f>
        <v>390</v>
      </c>
      <c r="DN3" s="23">
        <f>'2024'!DH3</f>
        <v>266</v>
      </c>
      <c r="DO3" s="23">
        <f>'2024'!DI3</f>
        <v>77.2</v>
      </c>
      <c r="DP3" s="74">
        <f>'2024'!DJ3</f>
        <v>2.9</v>
      </c>
      <c r="DQ3" s="74">
        <f>'2024'!DK3</f>
        <v>0.6</v>
      </c>
      <c r="DR3" s="74">
        <f>'2024'!DL3</f>
        <v>42.9</v>
      </c>
      <c r="DS3" s="23">
        <f>'2024'!DM3</f>
        <v>1079</v>
      </c>
      <c r="DT3" s="23">
        <f>'2024'!DN3</f>
        <v>2804</v>
      </c>
      <c r="DU3" s="55">
        <f>'2024'!DO3</f>
        <v>150</v>
      </c>
      <c r="DV3" s="61">
        <f>'2024'!DP3</f>
        <v>7.1933333333333334</v>
      </c>
      <c r="DW3" s="61">
        <f>'2024'!DQ3</f>
        <v>11</v>
      </c>
      <c r="DX3" s="61">
        <f>'2024'!DR3</f>
        <v>54</v>
      </c>
      <c r="DY3" s="73">
        <f>'2024'!DS3</f>
        <v>4.55</v>
      </c>
      <c r="DZ3" s="62">
        <f>'2024'!DT3</f>
        <v>45</v>
      </c>
      <c r="EA3" s="22">
        <f>'2024'!DU3</f>
        <v>3811</v>
      </c>
      <c r="EB3" s="23">
        <f>'2024'!DV3</f>
        <v>4406</v>
      </c>
      <c r="EC3" s="23">
        <f>'2024'!DW3</f>
        <v>40</v>
      </c>
      <c r="ED3" s="23">
        <f>'2024'!DX3</f>
        <v>4</v>
      </c>
      <c r="EE3" s="23">
        <f>'2024'!DY3</f>
        <v>332</v>
      </c>
      <c r="EF3" s="23">
        <f>'2024'!DZ3</f>
        <v>236</v>
      </c>
      <c r="EG3" s="23">
        <f>'2024'!EA3</f>
        <v>79.599999999999994</v>
      </c>
      <c r="EH3" s="24">
        <f>'2024'!EB3</f>
        <v>8.4</v>
      </c>
      <c r="EI3" s="24">
        <f>'2024'!EC3</f>
        <v>1.6</v>
      </c>
      <c r="EJ3" s="24">
        <f>'2024'!ED3</f>
        <v>69.099999999999994</v>
      </c>
      <c r="EK3" s="23">
        <f>'2024'!EE3</f>
        <v>1250</v>
      </c>
      <c r="EL3" s="23">
        <f>'2024'!EF3</f>
        <v>2785</v>
      </c>
      <c r="EM3" s="55">
        <f>'2024'!EG3</f>
        <v>120</v>
      </c>
      <c r="EN3" s="73">
        <f>'2024'!EH3</f>
        <v>10.416666666666666</v>
      </c>
      <c r="EO3" s="61">
        <f>'2024'!EI3</f>
        <v>10</v>
      </c>
      <c r="EP3" s="61">
        <f>'2024'!EJ3</f>
        <v>47</v>
      </c>
      <c r="EQ3" s="73">
        <f>'2024'!EK3</f>
        <v>4.71</v>
      </c>
      <c r="ER3" s="62">
        <f>'2024'!EL3</f>
        <v>41</v>
      </c>
    </row>
    <row r="4" spans="1:149" ht="15.75" customHeight="1" x14ac:dyDescent="0.2">
      <c r="A4" s="111">
        <f t="shared" si="0"/>
        <v>2</v>
      </c>
      <c r="B4" s="109">
        <f>'2021'!A3</f>
        <v>1</v>
      </c>
      <c r="C4" s="109">
        <v>2021</v>
      </c>
      <c r="D4" s="86" t="str">
        <f>'2021'!B3</f>
        <v>Trevor Lawrence</v>
      </c>
      <c r="E4" s="86" t="str" cm="1">
        <f t="array" ref="E4">_xlfn.IFS(F4&gt;13,"Cornerstone",AND(F4&gt;11.5,F4&lt;13),"Elite",AND(F4&gt;10,F4&lt;11.5),"Elite Upside",AND(F4&gt;=8.5,F4&lt;10),"Upside",AND(F4&gt;6.25,F4&lt;8.5),"Upside Lite",AND(F4&gt;4.5,F4&lt;6.25),"Outlier",AND(F4&gt;=3.5,F4&lt;4.5),"Outlier Lite",F4&lt;3.5,"Purgatory")</f>
        <v>Cornerstone</v>
      </c>
      <c r="F4" s="11">
        <f>'2021'!C3</f>
        <v>13.047499999999999</v>
      </c>
      <c r="G4" s="11">
        <f t="shared" si="1"/>
        <v>99</v>
      </c>
      <c r="H4" s="245">
        <f t="shared" si="2"/>
        <v>2.2723885083868498</v>
      </c>
      <c r="I4" s="43" t="str">
        <f>'2021'!D3</f>
        <v>Clemson</v>
      </c>
      <c r="J4" s="14">
        <f>'2021'!E3</f>
        <v>4</v>
      </c>
      <c r="K4" s="44">
        <f>'2021'!F3</f>
        <v>36439</v>
      </c>
      <c r="L4" s="15">
        <f>'2021'!G3</f>
        <v>25.994520547945207</v>
      </c>
      <c r="M4" s="15" t="str">
        <f>'2021'!H3</f>
        <v>JR</v>
      </c>
      <c r="N4" s="15">
        <f>'2021'!I3</f>
        <v>21.572602739726026</v>
      </c>
      <c r="O4" s="15" t="str">
        <f>'2021'!J3</f>
        <v>Dual Threat</v>
      </c>
      <c r="P4" s="14">
        <f>'2021'!K3</f>
        <v>78</v>
      </c>
      <c r="Q4" s="14">
        <f>'2021'!L3</f>
        <v>220</v>
      </c>
      <c r="R4" s="15">
        <f t="shared" ref="R4:R67" si="3">Q4*0.453592/(P4*0.0254)^2</f>
        <v>25.423271096377832</v>
      </c>
      <c r="S4" s="14">
        <f>'2021'!M3</f>
        <v>4.58</v>
      </c>
      <c r="T4" s="16">
        <f>'2021'!N3</f>
        <v>1</v>
      </c>
      <c r="U4" s="46">
        <f>'2021'!O3</f>
        <v>0</v>
      </c>
      <c r="V4" s="47">
        <f>'2021'!P3</f>
        <v>0</v>
      </c>
      <c r="W4" s="47">
        <f>'2021'!Q3</f>
        <v>0.78325358851674642</v>
      </c>
      <c r="X4" s="47">
        <f>'2021'!R3</f>
        <v>0.84716763005780349</v>
      </c>
      <c r="Y4" s="47">
        <f>'2021'!S3</f>
        <v>0.75394548063127687</v>
      </c>
      <c r="Z4" s="17">
        <f>'2021'!T3</f>
        <v>0.80055655534454018</v>
      </c>
      <c r="AA4" s="17">
        <f>'2021'!U3</f>
        <v>0.72050089981008614</v>
      </c>
      <c r="AB4" s="17">
        <f>'2021'!V3</f>
        <v>0.18051879301217574</v>
      </c>
      <c r="AC4" s="17">
        <f>'2021'!W3</f>
        <v>0.15597235932872655</v>
      </c>
      <c r="AD4" s="17">
        <f>'2021'!X3</f>
        <v>0.16824557617045116</v>
      </c>
      <c r="AE4" s="18">
        <f>'2021'!Y3</f>
        <v>0.15142101855340606</v>
      </c>
      <c r="AF4" s="19">
        <f>'2021'!Z3</f>
        <v>18.915068493150685</v>
      </c>
      <c r="AG4" s="20">
        <f>'2021'!AA3</f>
        <v>99.997873463404346</v>
      </c>
      <c r="AH4" s="71">
        <f>'2021'!AB3</f>
        <v>0.67941176470588238</v>
      </c>
      <c r="AI4" s="102">
        <f>'2021'!AC3</f>
        <v>13.671641791044776</v>
      </c>
      <c r="AJ4" s="71">
        <f>'2021'!AD3</f>
        <v>0.77300000000000002</v>
      </c>
      <c r="AK4" s="71">
        <f>'2021'!AE3</f>
        <v>7.0999999999999994E-2</v>
      </c>
      <c r="AL4" s="71">
        <f>'2021'!AF3</f>
        <v>1.6E-2</v>
      </c>
      <c r="AM4" s="70">
        <f>'2021'!AG3</f>
        <v>0.51</v>
      </c>
      <c r="AN4" s="20">
        <f>'2021'!AH3</f>
        <v>7.8</v>
      </c>
      <c r="AO4" s="20">
        <f>'2021'!AI3</f>
        <v>0.25806451612903225</v>
      </c>
      <c r="AP4" s="76">
        <f>'2021'!AJ3</f>
        <v>3.28</v>
      </c>
      <c r="AQ4" s="21">
        <f>'2021'!AK3</f>
        <v>8</v>
      </c>
      <c r="AR4" s="21">
        <f>'2021'!AL3</f>
        <v>8</v>
      </c>
      <c r="AS4" s="21">
        <f>'2021'!AM3</f>
        <v>7</v>
      </c>
      <c r="AT4" s="21">
        <f>'2021'!AN3</f>
        <v>6</v>
      </c>
      <c r="AU4" s="21">
        <f>'2021'!AO3</f>
        <v>10</v>
      </c>
      <c r="AV4" s="21">
        <f>'2021'!AP3</f>
        <v>6</v>
      </c>
      <c r="AW4" s="21">
        <f>'2021'!AQ3</f>
        <v>6</v>
      </c>
      <c r="AX4" s="21">
        <f>'2021'!AR3</f>
        <v>9</v>
      </c>
      <c r="AY4" s="21">
        <f>'2021'!AS3</f>
        <v>8</v>
      </c>
      <c r="AZ4" s="21">
        <f>'2021'!AT3</f>
        <v>7</v>
      </c>
      <c r="BA4" s="21">
        <f>'2021'!AU3</f>
        <v>10</v>
      </c>
      <c r="BB4" s="21">
        <f>'2021'!AV3</f>
        <v>0</v>
      </c>
      <c r="BC4" s="21">
        <f>'2021'!AW3</f>
        <v>10.870000000000001</v>
      </c>
      <c r="BD4" s="21">
        <f>'2021'!AX3</f>
        <v>10.870000000000001</v>
      </c>
      <c r="BE4" s="21">
        <f>'2021'!AY3</f>
        <v>1.125</v>
      </c>
      <c r="BF4" s="130">
        <f>'2021'!AZ3</f>
        <v>1.125</v>
      </c>
      <c r="BG4" s="103">
        <f>'2021'!BA3</f>
        <v>0</v>
      </c>
      <c r="BH4" s="23">
        <f>'2021'!BB3</f>
        <v>1</v>
      </c>
      <c r="BI4" s="23">
        <f>'2021'!BC3</f>
        <v>0</v>
      </c>
      <c r="BJ4" s="23">
        <f>'2021'!BD3</f>
        <v>0</v>
      </c>
      <c r="BK4" s="23">
        <f>'2021'!BE3</f>
        <v>0</v>
      </c>
      <c r="BL4" s="23">
        <f>'2021'!BF3</f>
        <v>0</v>
      </c>
      <c r="BM4" s="23">
        <f>'2021'!BG3</f>
        <v>0</v>
      </c>
      <c r="BN4" s="74">
        <f>'2021'!BH3</f>
        <v>0</v>
      </c>
      <c r="BO4" s="74">
        <f>'2021'!BI3</f>
        <v>0</v>
      </c>
      <c r="BP4" s="74">
        <f>'2021'!BJ3</f>
        <v>0</v>
      </c>
      <c r="BQ4" s="23">
        <f>'2021'!BK3</f>
        <v>0</v>
      </c>
      <c r="BR4" s="23">
        <f>'2021'!BL3</f>
        <v>1</v>
      </c>
      <c r="BS4" s="55">
        <f>'2021'!BM3</f>
        <v>0</v>
      </c>
      <c r="BT4" s="61">
        <f>'2021'!BN3</f>
        <v>0</v>
      </c>
      <c r="BU4" s="61">
        <f>'2021'!BO3</f>
        <v>0</v>
      </c>
      <c r="BV4" s="61">
        <f>'2021'!BP3</f>
        <v>0</v>
      </c>
      <c r="BW4" s="72">
        <f>'2021'!BQ3</f>
        <v>0</v>
      </c>
      <c r="BX4" s="61">
        <f>'2021'!BR3</f>
        <v>0</v>
      </c>
      <c r="BY4" s="22">
        <f>'2021'!BS3</f>
        <v>0</v>
      </c>
      <c r="BZ4" s="23">
        <f>'2021'!BT3</f>
        <v>1</v>
      </c>
      <c r="CA4" s="23">
        <f>'2021'!BU3</f>
        <v>0</v>
      </c>
      <c r="CB4" s="23">
        <f>'2021'!BV3</f>
        <v>0</v>
      </c>
      <c r="CC4" s="23">
        <f>'2021'!BW3</f>
        <v>0</v>
      </c>
      <c r="CD4" s="23">
        <f>'2021'!BX3</f>
        <v>0</v>
      </c>
      <c r="CE4" s="23">
        <f>'2021'!BY3</f>
        <v>0</v>
      </c>
      <c r="CF4" s="74">
        <f>'2021'!BZ3</f>
        <v>0</v>
      </c>
      <c r="CG4" s="74">
        <f>'2021'!CA3</f>
        <v>0</v>
      </c>
      <c r="CH4" s="74">
        <f>'2021'!CB3</f>
        <v>0</v>
      </c>
      <c r="CI4" s="23">
        <f>'2021'!CC3</f>
        <v>0</v>
      </c>
      <c r="CJ4" s="23">
        <f>'2021'!CD3</f>
        <v>1</v>
      </c>
      <c r="CK4" s="55">
        <f>'2021'!CE3</f>
        <v>0</v>
      </c>
      <c r="CL4" s="61">
        <f>'2021'!CF3</f>
        <v>0</v>
      </c>
      <c r="CM4" s="61">
        <f>'2021'!CG3</f>
        <v>0</v>
      </c>
      <c r="CN4" s="61">
        <f>'2021'!CH3</f>
        <v>0</v>
      </c>
      <c r="CO4" s="73">
        <f>'2021'!CI3</f>
        <v>0</v>
      </c>
      <c r="CP4" s="62">
        <f>'2021'!CJ3</f>
        <v>0</v>
      </c>
      <c r="CQ4" s="22">
        <f>'2021'!CK3</f>
        <v>3274</v>
      </c>
      <c r="CR4" s="23">
        <f>'2021'!CL3</f>
        <v>4180</v>
      </c>
      <c r="CS4" s="23">
        <f>'2021'!CM3</f>
        <v>30</v>
      </c>
      <c r="CT4" s="23">
        <f>'2021'!CN3</f>
        <v>4</v>
      </c>
      <c r="CU4" s="23">
        <f>'2021'!CO3</f>
        <v>397</v>
      </c>
      <c r="CV4" s="23">
        <f>'2021'!CP3</f>
        <v>257</v>
      </c>
      <c r="CW4" s="23">
        <f>'2021'!CQ3</f>
        <v>75.2</v>
      </c>
      <c r="CX4" s="24">
        <f>'2021'!CR3</f>
        <v>6.8</v>
      </c>
      <c r="CY4" s="24">
        <f>'2021'!CS3</f>
        <v>1.6</v>
      </c>
      <c r="CZ4" s="23">
        <f>'2021'!CT3</f>
        <v>47.5</v>
      </c>
      <c r="DA4" s="23">
        <f>'2021'!CU3</f>
        <v>266</v>
      </c>
      <c r="DB4" s="23">
        <f>'2021'!CV3</f>
        <v>3867</v>
      </c>
      <c r="DC4" s="55">
        <f>'2021'!CW3</f>
        <v>36</v>
      </c>
      <c r="DD4" s="61">
        <f>'2021'!CX3</f>
        <v>5.7</v>
      </c>
      <c r="DE4" s="61">
        <f>'2021'!CY3</f>
        <v>1</v>
      </c>
      <c r="DF4" s="61">
        <f>'2021'!CZ3</f>
        <v>5</v>
      </c>
      <c r="DG4" s="73">
        <f>'2021'!DA3</f>
        <v>2.66</v>
      </c>
      <c r="DH4" s="62">
        <f>'2021'!DB3</f>
        <v>11</v>
      </c>
      <c r="DI4" s="22">
        <f>'2021'!DC3</f>
        <v>3664</v>
      </c>
      <c r="DJ4" s="23">
        <f>'2021'!DD3</f>
        <v>4325</v>
      </c>
      <c r="DK4" s="23">
        <f>'2021'!DE3</f>
        <v>36</v>
      </c>
      <c r="DL4" s="23">
        <f>'2021'!DF3</f>
        <v>8</v>
      </c>
      <c r="DM4" s="23">
        <f>'2021'!DG3</f>
        <v>410</v>
      </c>
      <c r="DN4" s="23">
        <f>'2021'!DH3</f>
        <v>268</v>
      </c>
      <c r="DO4" s="23">
        <f>'2021'!DI3</f>
        <v>74.400000000000006</v>
      </c>
      <c r="DP4" s="74">
        <f>'2021'!DJ3</f>
        <v>6.9</v>
      </c>
      <c r="DQ4" s="74">
        <f>'2021'!DK3</f>
        <v>3.1</v>
      </c>
      <c r="DR4" s="74">
        <f>'2021'!DL3</f>
        <v>46.6</v>
      </c>
      <c r="DS4" s="23">
        <f>'2021'!DM3</f>
        <v>682</v>
      </c>
      <c r="DT4" s="23">
        <f>'2021'!DN3</f>
        <v>3778</v>
      </c>
      <c r="DU4" s="55">
        <f>'2021'!DO3</f>
        <v>62</v>
      </c>
      <c r="DV4" s="61">
        <f>'2021'!DP3</f>
        <v>7.8</v>
      </c>
      <c r="DW4" s="61">
        <f>'2021'!DQ3</f>
        <v>9</v>
      </c>
      <c r="DX4" s="61">
        <f>'2021'!DR3</f>
        <v>16</v>
      </c>
      <c r="DY4" s="73">
        <f>'2021'!DS3</f>
        <v>3.28</v>
      </c>
      <c r="DZ4" s="62">
        <f>'2021'!DT3</f>
        <v>22</v>
      </c>
      <c r="EA4" s="22">
        <f>'2021'!DU3</f>
        <v>3153</v>
      </c>
      <c r="EB4" s="23">
        <f>'2021'!DV3</f>
        <v>4182</v>
      </c>
      <c r="EC4" s="23">
        <f>'2021'!DW3</f>
        <v>24</v>
      </c>
      <c r="ED4" s="23">
        <f>'2021'!DX3</f>
        <v>5</v>
      </c>
      <c r="EE4" s="23">
        <f>'2021'!DY3</f>
        <v>340</v>
      </c>
      <c r="EF4" s="23">
        <f>'2021'!DZ3</f>
        <v>231</v>
      </c>
      <c r="EG4" s="23">
        <f>'2021'!EA3</f>
        <v>77.3</v>
      </c>
      <c r="EH4" s="24">
        <f>'2021'!EB3</f>
        <v>7.1</v>
      </c>
      <c r="EI4" s="24">
        <f>'2021'!EC3</f>
        <v>3.4</v>
      </c>
      <c r="EJ4" s="24">
        <f>'2021'!ED3</f>
        <v>51</v>
      </c>
      <c r="EK4" s="23">
        <f>'2021'!EE3</f>
        <v>316</v>
      </c>
      <c r="EL4" s="23">
        <f>'2021'!EF3</f>
        <v>2026</v>
      </c>
      <c r="EM4" s="55">
        <f>'2021'!EG3</f>
        <v>44</v>
      </c>
      <c r="EN4" s="73">
        <f>'2021'!EH3</f>
        <v>5.9</v>
      </c>
      <c r="EO4" s="61">
        <f>'2021'!EI3</f>
        <v>8</v>
      </c>
      <c r="EP4" s="61">
        <f>'2021'!EJ3</f>
        <v>7</v>
      </c>
      <c r="EQ4" s="73">
        <f>'2021'!EK3</f>
        <v>2.65</v>
      </c>
      <c r="ER4" s="62">
        <f>'2021'!EL3</f>
        <v>13</v>
      </c>
    </row>
    <row r="5" spans="1:149" ht="15.75" customHeight="1" x14ac:dyDescent="0.2">
      <c r="A5" s="111">
        <f t="shared" si="0"/>
        <v>3</v>
      </c>
      <c r="B5" s="109">
        <f>'2020'!A3</f>
        <v>1</v>
      </c>
      <c r="C5" s="109">
        <v>2020</v>
      </c>
      <c r="D5" s="86" t="str">
        <f>'2020'!B3</f>
        <v>Joe Burrow</v>
      </c>
      <c r="E5" s="86" t="str" cm="1">
        <f t="array" ref="E5">_xlfn.IFS(F5&gt;13,"Cornerstone",AND(F5&gt;11.5,F5&lt;13),"Elite",AND(F5&gt;10,F5&lt;11.5),"Elite Upside",AND(F5&gt;=8.5,F5&lt;10),"Upside",AND(F5&gt;6.25,F5&lt;8.5),"Upside Lite",AND(F5&gt;4.5,F5&lt;6.25),"Outlier",AND(F5&gt;=3.5,F5&lt;4.5),"Outlier Lite",F5&lt;3.5,"Purgatory")</f>
        <v>Elite</v>
      </c>
      <c r="F5" s="11">
        <f>'2020'!C3</f>
        <v>12.992578125</v>
      </c>
      <c r="G5" s="11">
        <f t="shared" si="1"/>
        <v>98.5</v>
      </c>
      <c r="H5" s="245">
        <f t="shared" si="2"/>
        <v>2.2563546441532334</v>
      </c>
      <c r="I5" s="43" t="str">
        <f>'2020'!D3</f>
        <v>LSU</v>
      </c>
      <c r="J5" s="14">
        <f>'2020'!E3</f>
        <v>1</v>
      </c>
      <c r="K5" s="44">
        <f>'2020'!F3</f>
        <v>35409</v>
      </c>
      <c r="L5" s="15">
        <f>'2020'!G3</f>
        <v>28.816438356164383</v>
      </c>
      <c r="M5" s="15" t="str">
        <f>'2020'!H3</f>
        <v>RS SR</v>
      </c>
      <c r="N5" s="15">
        <f>'2020'!I3</f>
        <v>23.394520547945206</v>
      </c>
      <c r="O5" s="15" t="str">
        <f>'2020'!J3</f>
        <v>Mobile Passer</v>
      </c>
      <c r="P5" s="14">
        <f>'2020'!K3</f>
        <v>75</v>
      </c>
      <c r="Q5" s="14">
        <f>'2020'!L3</f>
        <v>221</v>
      </c>
      <c r="R5" s="15">
        <f t="shared" si="3"/>
        <v>27.622800063377905</v>
      </c>
      <c r="S5" s="14">
        <f>'2020'!M3</f>
        <v>4.83</v>
      </c>
      <c r="T5" s="16">
        <f>'2020'!N3</f>
        <v>1</v>
      </c>
      <c r="U5" s="46">
        <f>'2020'!O3</f>
        <v>0</v>
      </c>
      <c r="V5" s="47">
        <f>'2020'!P3</f>
        <v>8.1265731751168649E-2</v>
      </c>
      <c r="W5" s="47">
        <f>'2020'!Q3</f>
        <v>1.6580592552324001E-2</v>
      </c>
      <c r="X5" s="47">
        <f>'2020'!R3</f>
        <v>0.97306397306397308</v>
      </c>
      <c r="Y5" s="47">
        <f>'2020'!S3</f>
        <v>0.94090305444887123</v>
      </c>
      <c r="Z5" s="17">
        <f>'2020'!T3</f>
        <v>0.95698351375642221</v>
      </c>
      <c r="AA5" s="17">
        <f>'2020'!U3</f>
        <v>0.95698351375642221</v>
      </c>
      <c r="AB5" s="17">
        <f>'2020'!V3</f>
        <v>0.23334695545566</v>
      </c>
      <c r="AC5" s="17">
        <f>'2020'!W3</f>
        <v>0.20426941479573058</v>
      </c>
      <c r="AD5" s="17">
        <f>'2020'!X3</f>
        <v>0.21880818512569528</v>
      </c>
      <c r="AE5" s="18">
        <f>'2020'!Y3</f>
        <v>0.21880818512569528</v>
      </c>
      <c r="AF5" s="19">
        <f>'2020'!Z3</f>
        <v>21.736986301369864</v>
      </c>
      <c r="AG5" s="20">
        <f>'2020'!AA3</f>
        <v>81.21453205972584</v>
      </c>
      <c r="AH5" s="71">
        <f>'2020'!AB3</f>
        <v>0.76280834914611007</v>
      </c>
      <c r="AI5" s="102">
        <f>'2020'!AC3</f>
        <v>14.099502487562189</v>
      </c>
      <c r="AJ5" s="71">
        <f>'2020'!AD3</f>
        <v>0.81900000000000006</v>
      </c>
      <c r="AK5" s="71">
        <f>'2020'!AE3</f>
        <v>7.4999999999999997E-2</v>
      </c>
      <c r="AL5" s="71">
        <f>'2020'!AF3</f>
        <v>1.7000000000000001E-2</v>
      </c>
      <c r="AM5" s="70">
        <f>'2020'!AG3</f>
        <v>0.60199999999999998</v>
      </c>
      <c r="AN5" s="20">
        <f>'2020'!AH3</f>
        <v>6</v>
      </c>
      <c r="AO5" s="20">
        <f>'2020'!AI3</f>
        <v>0.17333333333333334</v>
      </c>
      <c r="AP5" s="76">
        <f>'2020'!AJ3</f>
        <v>2.54</v>
      </c>
      <c r="AQ5" s="21">
        <f>'2020'!AK3</f>
        <v>1</v>
      </c>
      <c r="AR5" s="21">
        <f>'2020'!AL3</f>
        <v>10</v>
      </c>
      <c r="AS5" s="21">
        <f>'2020'!AM3</f>
        <v>10</v>
      </c>
      <c r="AT5" s="21">
        <f>'2020'!AN3</f>
        <v>7</v>
      </c>
      <c r="AU5" s="21">
        <f>'2020'!AO3</f>
        <v>10</v>
      </c>
      <c r="AV5" s="21">
        <f>'2020'!AP3</f>
        <v>10</v>
      </c>
      <c r="AW5" s="21">
        <f>'2020'!AQ3</f>
        <v>8</v>
      </c>
      <c r="AX5" s="21">
        <f>'2020'!AR3</f>
        <v>6</v>
      </c>
      <c r="AY5" s="21">
        <f>'2020'!AS3</f>
        <v>4</v>
      </c>
      <c r="AZ5" s="21">
        <f>'2020'!AT3</f>
        <v>5</v>
      </c>
      <c r="BA5" s="21">
        <f>'2020'!AU3</f>
        <v>10</v>
      </c>
      <c r="BB5" s="21">
        <f>'2020'!AV3</f>
        <v>0</v>
      </c>
      <c r="BC5" s="21">
        <f>'2020'!AW3</f>
        <v>13.8</v>
      </c>
      <c r="BD5" s="21">
        <f>'2020'!AX3</f>
        <v>13.8</v>
      </c>
      <c r="BE5" s="21">
        <f>'2020'!AY3</f>
        <v>0.86250000000000004</v>
      </c>
      <c r="BF5" s="130">
        <f>'2020'!AZ3</f>
        <v>0.64687500000000009</v>
      </c>
      <c r="BG5" s="103">
        <f>'2020'!BA3</f>
        <v>0</v>
      </c>
      <c r="BH5" s="23">
        <f>'2020'!BB3</f>
        <v>1</v>
      </c>
      <c r="BI5" s="23">
        <f>'2020'!BC3</f>
        <v>0</v>
      </c>
      <c r="BJ5" s="23">
        <f>'2020'!BD3</f>
        <v>0</v>
      </c>
      <c r="BK5" s="23">
        <f>'2020'!BE3</f>
        <v>0</v>
      </c>
      <c r="BL5" s="23">
        <f>'2020'!BF3</f>
        <v>0</v>
      </c>
      <c r="BM5" s="23">
        <f>'2020'!BG3</f>
        <v>0</v>
      </c>
      <c r="BN5" s="74">
        <f>'2020'!BH3</f>
        <v>0</v>
      </c>
      <c r="BO5" s="74">
        <f>'2020'!BI3</f>
        <v>0</v>
      </c>
      <c r="BP5" s="74">
        <f>'2020'!BJ3</f>
        <v>0</v>
      </c>
      <c r="BQ5" s="23">
        <f>'2020'!BK3</f>
        <v>0</v>
      </c>
      <c r="BR5" s="23">
        <f>'2020'!BL3</f>
        <v>1</v>
      </c>
      <c r="BS5" s="55">
        <f>'2020'!BM3</f>
        <v>0</v>
      </c>
      <c r="BT5" s="61">
        <f>'2020'!BN3</f>
        <v>0</v>
      </c>
      <c r="BU5" s="61">
        <f>'2020'!BO3</f>
        <v>0</v>
      </c>
      <c r="BV5" s="61">
        <f>'2020'!BP3</f>
        <v>0</v>
      </c>
      <c r="BW5" s="72">
        <f>'2020'!BQ3</f>
        <v>0</v>
      </c>
      <c r="BX5" s="61">
        <f>'2020'!BR3</f>
        <v>0</v>
      </c>
      <c r="BY5" s="22">
        <f>'2020'!BS3</f>
        <v>226</v>
      </c>
      <c r="BZ5" s="23">
        <f>'2020'!BT3</f>
        <v>2781</v>
      </c>
      <c r="CA5" s="23">
        <f>'2020'!BU3</f>
        <v>2</v>
      </c>
      <c r="CB5" s="23">
        <f>'2020'!BV3</f>
        <v>0</v>
      </c>
      <c r="CC5" s="23">
        <f>'2020'!BW3</f>
        <v>28</v>
      </c>
      <c r="CD5" s="23">
        <f>'2020'!BX3</f>
        <v>22</v>
      </c>
      <c r="CE5" s="23">
        <f>'2020'!BY3</f>
        <v>82.1</v>
      </c>
      <c r="CF5" s="74">
        <f>'2020'!BZ3</f>
        <v>3.6</v>
      </c>
      <c r="CG5" s="74">
        <f>'2020'!CA3</f>
        <v>6.7</v>
      </c>
      <c r="CH5" s="74">
        <f>'2020'!CB3</f>
        <v>100</v>
      </c>
      <c r="CI5" s="23">
        <f>'2020'!CC3</f>
        <v>64</v>
      </c>
      <c r="CJ5" s="23">
        <f>'2020'!CD3</f>
        <v>3332</v>
      </c>
      <c r="CK5" s="55">
        <f>'2020'!CE3</f>
        <v>11</v>
      </c>
      <c r="CL5" s="61">
        <f>'2020'!CF3</f>
        <v>5.3</v>
      </c>
      <c r="CM5" s="61">
        <f>'2020'!CG3</f>
        <v>1</v>
      </c>
      <c r="CN5" s="61">
        <f>'2020'!CH3</f>
        <v>0</v>
      </c>
      <c r="CO5" s="73">
        <f>'2020'!CI3</f>
        <v>1.92</v>
      </c>
      <c r="CP5" s="62">
        <f>'2020'!CJ3</f>
        <v>3</v>
      </c>
      <c r="CQ5" s="22">
        <f>'2020'!CK3</f>
        <v>61</v>
      </c>
      <c r="CR5" s="23">
        <f>'2020'!CL3</f>
        <v>3679</v>
      </c>
      <c r="CS5" s="23">
        <f>'2020'!CM3</f>
        <v>0</v>
      </c>
      <c r="CT5" s="23">
        <f>'2020'!CN3</f>
        <v>0</v>
      </c>
      <c r="CU5" s="23">
        <f>'2020'!CO3</f>
        <v>11</v>
      </c>
      <c r="CV5" s="23">
        <f>'2020'!CP3</f>
        <v>7</v>
      </c>
      <c r="CW5" s="23">
        <f>'2020'!CQ3</f>
        <v>70</v>
      </c>
      <c r="CX5" s="24">
        <f>'2020'!CR3</f>
        <v>0</v>
      </c>
      <c r="CY5" s="24">
        <f>'2020'!CS3</f>
        <v>16.7</v>
      </c>
      <c r="CZ5" s="23">
        <f>'2020'!CT3</f>
        <v>0</v>
      </c>
      <c r="DA5" s="23">
        <f>'2020'!CU3</f>
        <v>3</v>
      </c>
      <c r="DB5" s="23">
        <f>'2020'!CV3</f>
        <v>3576</v>
      </c>
      <c r="DC5" s="55">
        <f>'2020'!CW3</f>
        <v>3</v>
      </c>
      <c r="DD5" s="61">
        <f>'2020'!CX3</f>
        <v>1</v>
      </c>
      <c r="DE5" s="61">
        <f>'2020'!CY3</f>
        <v>0</v>
      </c>
      <c r="DF5" s="61">
        <f>'2020'!CZ3</f>
        <v>0</v>
      </c>
      <c r="DG5" s="73">
        <f>'2020'!DA3</f>
        <v>1</v>
      </c>
      <c r="DH5" s="62">
        <f>'2020'!DB3</f>
        <v>0</v>
      </c>
      <c r="DI5" s="22">
        <f>'2020'!DC3</f>
        <v>2890</v>
      </c>
      <c r="DJ5" s="23">
        <f>'2020'!DD3</f>
        <v>2970</v>
      </c>
      <c r="DK5" s="23">
        <f>'2020'!DE3</f>
        <v>16</v>
      </c>
      <c r="DL5" s="23">
        <f>'2020'!DF3</f>
        <v>5</v>
      </c>
      <c r="DM5" s="23">
        <f>'2020'!DG3</f>
        <v>377</v>
      </c>
      <c r="DN5" s="23">
        <f>'2020'!DH3</f>
        <v>218</v>
      </c>
      <c r="DO5" s="23">
        <f>'2020'!DI3</f>
        <v>70.8</v>
      </c>
      <c r="DP5" s="74">
        <f>'2020'!DJ3</f>
        <v>5.9</v>
      </c>
      <c r="DQ5" s="74">
        <f>'2020'!DK3</f>
        <v>4</v>
      </c>
      <c r="DR5" s="74">
        <f>'2020'!DL3</f>
        <v>43.8</v>
      </c>
      <c r="DS5" s="23">
        <f>'2020'!DM3</f>
        <v>571</v>
      </c>
      <c r="DT5" s="23">
        <f>'2020'!DN3</f>
        <v>2447</v>
      </c>
      <c r="DU5" s="55">
        <f>'2020'!DO3</f>
        <v>75</v>
      </c>
      <c r="DV5" s="61">
        <f>'2020'!DP3</f>
        <v>5.5</v>
      </c>
      <c r="DW5" s="61">
        <f>'2020'!DQ3</f>
        <v>7</v>
      </c>
      <c r="DX5" s="61">
        <f>'2020'!DR3</f>
        <v>13</v>
      </c>
      <c r="DY5" s="73">
        <f>'2020'!DS3</f>
        <v>2.54</v>
      </c>
      <c r="DZ5" s="62">
        <f>'2020'!DT3</f>
        <v>21</v>
      </c>
      <c r="EA5" s="22">
        <f>'2020'!DU3</f>
        <v>5668</v>
      </c>
      <c r="EB5" s="23">
        <f>'2020'!DV3</f>
        <v>6024</v>
      </c>
      <c r="EC5" s="23">
        <f>'2020'!DW3</f>
        <v>60</v>
      </c>
      <c r="ED5" s="23">
        <f>'2020'!DX3</f>
        <v>6</v>
      </c>
      <c r="EE5" s="23">
        <f>'2020'!DY3</f>
        <v>527</v>
      </c>
      <c r="EF5" s="23">
        <f>'2020'!DZ3</f>
        <v>402</v>
      </c>
      <c r="EG5" s="23">
        <f>'2020'!EA3</f>
        <v>81.900000000000006</v>
      </c>
      <c r="EH5" s="24">
        <f>'2020'!EB3</f>
        <v>7.5</v>
      </c>
      <c r="EI5" s="24">
        <f>'2020'!EC3</f>
        <v>1.7</v>
      </c>
      <c r="EJ5" s="24">
        <f>'2020'!ED3</f>
        <v>60.2</v>
      </c>
      <c r="EK5" s="23">
        <f>'2020'!EE3</f>
        <v>555</v>
      </c>
      <c r="EL5" s="23">
        <f>'2020'!EF3</f>
        <v>2717</v>
      </c>
      <c r="EM5" s="55">
        <f>'2020'!EG3</f>
        <v>45</v>
      </c>
      <c r="EN5" s="73">
        <f>'2020'!EH3</f>
        <v>6</v>
      </c>
      <c r="EO5" s="61">
        <f>'2020'!EI3</f>
        <v>5</v>
      </c>
      <c r="EP5" s="61">
        <f>'2020'!EJ3</f>
        <v>3</v>
      </c>
      <c r="EQ5" s="73">
        <f>'2020'!EK3</f>
        <v>2.3199999999999998</v>
      </c>
      <c r="ER5" s="62">
        <f>'2020'!EL3</f>
        <v>28</v>
      </c>
    </row>
    <row r="6" spans="1:149" ht="15.75" customHeight="1" x14ac:dyDescent="0.2">
      <c r="A6" s="111">
        <f t="shared" si="0"/>
        <v>4</v>
      </c>
      <c r="B6" s="109">
        <f>'2018'!A3</f>
        <v>1</v>
      </c>
      <c r="C6" s="109">
        <v>2018</v>
      </c>
      <c r="D6" s="86" t="str">
        <f>'2018'!B3</f>
        <v>Baker Mayfield</v>
      </c>
      <c r="E6" s="86" t="str" cm="1">
        <f t="array" ref="E6">_xlfn.IFS(F6&gt;13,"Cornerstone",AND(F6&gt;11.5,F6&lt;13),"Elite",AND(F6&gt;10,F6&lt;11.5),"Elite Upside",AND(F6&gt;=8.5,F6&lt;10),"Upside",AND(F6&gt;6.25,F6&lt;8.5),"Upside Lite",AND(F6&gt;4.5,F6&lt;6.25),"Outlier",AND(F6&gt;=3.5,F6&lt;4.5),"Outlier Lite",F6&lt;3.5,"Purgatory")</f>
        <v>Elite</v>
      </c>
      <c r="F6" s="11">
        <f>'2018'!C3</f>
        <v>12.9859375</v>
      </c>
      <c r="G6" s="11">
        <f t="shared" si="1"/>
        <v>98</v>
      </c>
      <c r="H6" s="245">
        <f t="shared" si="2"/>
        <v>2.2544159834706483</v>
      </c>
      <c r="I6" s="43" t="str">
        <f>'2018'!D3</f>
        <v>Oklahoma</v>
      </c>
      <c r="J6" s="14">
        <f>'2018'!E3</f>
        <v>3</v>
      </c>
      <c r="K6" s="44">
        <f>'2018'!F3</f>
        <v>34803</v>
      </c>
      <c r="L6" s="15">
        <f>'2018'!G3</f>
        <v>30.476712328767125</v>
      </c>
      <c r="M6" s="15" t="str">
        <f>'2018'!H3</f>
        <v>RS SR</v>
      </c>
      <c r="N6" s="15">
        <f>'2018'!I3</f>
        <v>23.052054794520547</v>
      </c>
      <c r="O6" s="15" t="str">
        <f>'2018'!J3</f>
        <v>Mobile Passer</v>
      </c>
      <c r="P6" s="14">
        <f>'2018'!K3</f>
        <v>72</v>
      </c>
      <c r="Q6" s="14">
        <f>'2018'!L3</f>
        <v>216</v>
      </c>
      <c r="R6" s="15">
        <f t="shared" si="3"/>
        <v>29.294541922417178</v>
      </c>
      <c r="S6" s="14">
        <f>'2018'!M3</f>
        <v>4.84</v>
      </c>
      <c r="T6" s="16">
        <f>'2018'!N3</f>
        <v>1</v>
      </c>
      <c r="U6" s="46">
        <f>'2018'!O3</f>
        <v>0.45329939299001371</v>
      </c>
      <c r="V6" s="47">
        <f>'2018'!P3</f>
        <v>0</v>
      </c>
      <c r="W6" s="47">
        <f>'2018'!Q3</f>
        <v>0.92336495257114326</v>
      </c>
      <c r="X6" s="47">
        <f>'2018'!R3</f>
        <v>0.95766811804547658</v>
      </c>
      <c r="Y6" s="47">
        <f>'2018'!S3</f>
        <v>0.91490621915103654</v>
      </c>
      <c r="Z6" s="17">
        <f>'2018'!T3</f>
        <v>0.93628716859825656</v>
      </c>
      <c r="AA6" s="17">
        <f>'2018'!U3</f>
        <v>0.8426584517384309</v>
      </c>
      <c r="AB6" s="17">
        <f>'2018'!V3</f>
        <v>8.6835599505562425E-2</v>
      </c>
      <c r="AC6" s="17">
        <f>'2018'!W3</f>
        <v>0.14457090126115041</v>
      </c>
      <c r="AD6" s="17">
        <f>'2018'!X3</f>
        <v>0.14457090126115041</v>
      </c>
      <c r="AE6" s="18">
        <f>'2018'!Y3</f>
        <v>0.13011381113503537</v>
      </c>
      <c r="AF6" s="19">
        <f>'2018'!Z3</f>
        <v>20.394520547945206</v>
      </c>
      <c r="AG6" s="20">
        <f>'2018'!AA3</f>
        <v>78.723120410392525</v>
      </c>
      <c r="AH6" s="71">
        <f>'2018'!AB3</f>
        <v>0.7055555555555556</v>
      </c>
      <c r="AI6" s="102">
        <f>'2018'!AC3</f>
        <v>16.202797202797203</v>
      </c>
      <c r="AJ6" s="71">
        <f>'2018'!AD3</f>
        <v>0.80599999999999994</v>
      </c>
      <c r="AK6" s="71">
        <f>'2018'!AE3</f>
        <v>7.2999999999999995E-2</v>
      </c>
      <c r="AL6" s="71">
        <f>'2018'!AF3</f>
        <v>2.2000000000000002E-2</v>
      </c>
      <c r="AM6" s="70">
        <f>'2018'!AG3</f>
        <v>0.60299999999999998</v>
      </c>
      <c r="AN6" s="20">
        <f>'2018'!AH3</f>
        <v>5.7</v>
      </c>
      <c r="AO6" s="20">
        <f>'2018'!AI3</f>
        <v>0.2</v>
      </c>
      <c r="AP6" s="76">
        <f>'2018'!AJ3</f>
        <v>2.67</v>
      </c>
      <c r="AQ6" s="21">
        <f>'2018'!AK3</f>
        <v>4</v>
      </c>
      <c r="AR6" s="21">
        <f>'2018'!AL3</f>
        <v>10</v>
      </c>
      <c r="AS6" s="21">
        <f>'2018'!AM3</f>
        <v>10</v>
      </c>
      <c r="AT6" s="21">
        <f>'2018'!AN3</f>
        <v>6</v>
      </c>
      <c r="AU6" s="21">
        <f>'2018'!AO3</f>
        <v>9</v>
      </c>
      <c r="AV6" s="21">
        <f>'2018'!AP3</f>
        <v>10</v>
      </c>
      <c r="AW6" s="21">
        <f>'2018'!AQ3</f>
        <v>5</v>
      </c>
      <c r="AX6" s="21">
        <f>'2018'!AR3</f>
        <v>5</v>
      </c>
      <c r="AY6" s="21">
        <f>'2018'!AS3</f>
        <v>5</v>
      </c>
      <c r="AZ6" s="21">
        <f>'2018'!AT3</f>
        <v>5</v>
      </c>
      <c r="BA6" s="21">
        <f>'2018'!AU3</f>
        <v>10</v>
      </c>
      <c r="BB6" s="21">
        <f>'2018'!AV3</f>
        <v>0</v>
      </c>
      <c r="BC6" s="21">
        <f>'2018'!AW3</f>
        <v>13.25</v>
      </c>
      <c r="BD6" s="21">
        <f>'2018'!AX3</f>
        <v>13.25</v>
      </c>
      <c r="BE6" s="21">
        <f>'2018'!AY3</f>
        <v>0.75</v>
      </c>
      <c r="BF6" s="130">
        <f>'2018'!AZ3</f>
        <v>0.5625</v>
      </c>
      <c r="BG6" s="103">
        <f>'2018'!BA3</f>
        <v>2315</v>
      </c>
      <c r="BH6" s="23">
        <f>'2018'!BB3</f>
        <v>5107</v>
      </c>
      <c r="BI6" s="23">
        <f>'2018'!BC3</f>
        <v>0</v>
      </c>
      <c r="BJ6" s="23">
        <f>'2018'!BD3</f>
        <v>0</v>
      </c>
      <c r="BK6" s="23">
        <f>'2018'!BE3</f>
        <v>0</v>
      </c>
      <c r="BL6" s="23">
        <f>'2018'!BF3</f>
        <v>0</v>
      </c>
      <c r="BM6" s="23">
        <f>'2018'!BG3</f>
        <v>0</v>
      </c>
      <c r="BN6" s="74">
        <f>'2018'!BH3</f>
        <v>0</v>
      </c>
      <c r="BO6" s="74">
        <f>'2018'!BI3</f>
        <v>0</v>
      </c>
      <c r="BP6" s="74">
        <f>'2018'!BJ3</f>
        <v>0</v>
      </c>
      <c r="BQ6" s="23">
        <f>'2018'!BK3</f>
        <v>190</v>
      </c>
      <c r="BR6" s="23">
        <f>'2018'!BL3</f>
        <v>1536</v>
      </c>
      <c r="BS6" s="55">
        <f>'2018'!BM3</f>
        <v>0</v>
      </c>
      <c r="BT6" s="61">
        <f>'2018'!BN3</f>
        <v>0</v>
      </c>
      <c r="BU6" s="61">
        <f>'2018'!BO3</f>
        <v>0</v>
      </c>
      <c r="BV6" s="61">
        <f>'2018'!BP3</f>
        <v>0</v>
      </c>
      <c r="BW6" s="72">
        <f>'2018'!BQ3</f>
        <v>0</v>
      </c>
      <c r="BX6" s="61">
        <f>'2018'!BR3</f>
        <v>0</v>
      </c>
      <c r="BY6" s="22">
        <f>'2018'!BS3</f>
        <v>0</v>
      </c>
      <c r="BZ6" s="23">
        <f>'2018'!BT3</f>
        <v>1</v>
      </c>
      <c r="CA6" s="23">
        <f>'2018'!BU3</f>
        <v>0</v>
      </c>
      <c r="CB6" s="23">
        <f>'2018'!BV3</f>
        <v>0</v>
      </c>
      <c r="CC6" s="23">
        <f>'2018'!BW3</f>
        <v>0</v>
      </c>
      <c r="CD6" s="23">
        <f>'2018'!BX3</f>
        <v>0</v>
      </c>
      <c r="CE6" s="23">
        <f>'2018'!BY3</f>
        <v>0</v>
      </c>
      <c r="CF6" s="74">
        <f>'2018'!BZ3</f>
        <v>0</v>
      </c>
      <c r="CG6" s="74">
        <f>'2018'!CA3</f>
        <v>0</v>
      </c>
      <c r="CH6" s="74">
        <f>'2018'!CB3</f>
        <v>0</v>
      </c>
      <c r="CI6" s="23">
        <f>'2018'!CC3</f>
        <v>0</v>
      </c>
      <c r="CJ6" s="23">
        <f>'2018'!CD3</f>
        <v>1</v>
      </c>
      <c r="CK6" s="55">
        <f>'2018'!CE3</f>
        <v>0</v>
      </c>
      <c r="CL6" s="61">
        <f>'2018'!CF3</f>
        <v>0</v>
      </c>
      <c r="CM6" s="61">
        <f>'2018'!CG3</f>
        <v>0</v>
      </c>
      <c r="CN6" s="61">
        <f>'2018'!CH3</f>
        <v>0</v>
      </c>
      <c r="CO6" s="73">
        <f>'2018'!CI3</f>
        <v>0</v>
      </c>
      <c r="CP6" s="62">
        <f>'2018'!CJ3</f>
        <v>0</v>
      </c>
      <c r="CQ6" s="22">
        <f>'2018'!CK3</f>
        <v>3699</v>
      </c>
      <c r="CR6" s="23">
        <f>'2018'!CL3</f>
        <v>4006</v>
      </c>
      <c r="CS6" s="23">
        <f>'2018'!CM3</f>
        <v>36</v>
      </c>
      <c r="CT6" s="23">
        <f>'2018'!CN3</f>
        <v>7</v>
      </c>
      <c r="CU6" s="23">
        <f>'2018'!CO3</f>
        <v>396</v>
      </c>
      <c r="CV6" s="23">
        <f>'2018'!CP3</f>
        <v>268</v>
      </c>
      <c r="CW6" s="23">
        <f>'2018'!CQ3</f>
        <v>77.2</v>
      </c>
      <c r="CX6" s="24">
        <f>'2018'!CR3</f>
        <v>6</v>
      </c>
      <c r="CY6" s="24">
        <f>'2018'!CS3</f>
        <v>2.2000000000000002</v>
      </c>
      <c r="CZ6" s="23">
        <f>'2018'!CT3</f>
        <v>51.7</v>
      </c>
      <c r="DA6" s="23">
        <f>'2018'!CU3</f>
        <v>598</v>
      </c>
      <c r="DB6" s="23">
        <f>'2018'!CV3</f>
        <v>3124</v>
      </c>
      <c r="DC6" s="55">
        <f>'2018'!CW3</f>
        <v>59</v>
      </c>
      <c r="DD6" s="61">
        <f>'2018'!CX3</f>
        <v>5.6</v>
      </c>
      <c r="DE6" s="61">
        <f>'2018'!CY3</f>
        <v>7</v>
      </c>
      <c r="DF6" s="61">
        <f>'2018'!CZ3</f>
        <v>7</v>
      </c>
      <c r="DG6" s="73">
        <f>'2018'!DA3</f>
        <v>2.63</v>
      </c>
      <c r="DH6" s="62">
        <f>'2018'!DB3</f>
        <v>16</v>
      </c>
      <c r="DI6" s="22">
        <f>'2018'!DC3</f>
        <v>3959</v>
      </c>
      <c r="DJ6" s="23">
        <f>'2018'!DD3</f>
        <v>4134</v>
      </c>
      <c r="DK6" s="23">
        <f>'2018'!DE3</f>
        <v>40</v>
      </c>
      <c r="DL6" s="23">
        <f>'2018'!DF3</f>
        <v>8</v>
      </c>
      <c r="DM6" s="23">
        <f>'2018'!DG3</f>
        <v>360</v>
      </c>
      <c r="DN6" s="23">
        <f>'2018'!DH3</f>
        <v>254</v>
      </c>
      <c r="DO6" s="23">
        <f>'2018'!DI3</f>
        <v>79.8</v>
      </c>
      <c r="DP6" s="74">
        <f>'2018'!DJ3</f>
        <v>5.3</v>
      </c>
      <c r="DQ6" s="74">
        <f>'2018'!DK3</f>
        <v>2.2999999999999998</v>
      </c>
      <c r="DR6" s="74">
        <f>'2018'!DL3</f>
        <v>60.3</v>
      </c>
      <c r="DS6" s="23">
        <f>'2018'!DM3</f>
        <v>281</v>
      </c>
      <c r="DT6" s="23">
        <f>'2018'!DN3</f>
        <v>3236</v>
      </c>
      <c r="DU6" s="55">
        <f>'2018'!DO3</f>
        <v>45</v>
      </c>
      <c r="DV6" s="61">
        <f>'2018'!DP3</f>
        <v>4</v>
      </c>
      <c r="DW6" s="61">
        <f>'2018'!DQ3</f>
        <v>6</v>
      </c>
      <c r="DX6" s="61">
        <f>'2018'!DR3</f>
        <v>9</v>
      </c>
      <c r="DY6" s="73">
        <f>'2018'!DS3</f>
        <v>1.96</v>
      </c>
      <c r="DZ6" s="62">
        <f>'2018'!DT3</f>
        <v>11</v>
      </c>
      <c r="EA6" s="22">
        <f>'2018'!DU3</f>
        <v>4634</v>
      </c>
      <c r="EB6" s="23">
        <f>'2018'!DV3</f>
        <v>5065</v>
      </c>
      <c r="EC6" s="23">
        <f>'2018'!DW3</f>
        <v>43</v>
      </c>
      <c r="ED6" s="23">
        <f>'2018'!DX3</f>
        <v>6</v>
      </c>
      <c r="EE6" s="23">
        <f>'2018'!DY3</f>
        <v>406</v>
      </c>
      <c r="EF6" s="23">
        <f>'2018'!DZ3</f>
        <v>286</v>
      </c>
      <c r="EG6" s="23">
        <f>'2018'!EA3</f>
        <v>80.599999999999994</v>
      </c>
      <c r="EH6" s="24">
        <f>'2018'!EB3</f>
        <v>7.3</v>
      </c>
      <c r="EI6" s="24">
        <f>'2018'!EC3</f>
        <v>3.1</v>
      </c>
      <c r="EJ6" s="24">
        <f>'2018'!ED3</f>
        <v>60.3</v>
      </c>
      <c r="EK6" s="23">
        <f>'2018'!EE3</f>
        <v>470</v>
      </c>
      <c r="EL6" s="23">
        <f>'2018'!EF3</f>
        <v>3251</v>
      </c>
      <c r="EM6" s="55">
        <f>'2018'!EG3</f>
        <v>58</v>
      </c>
      <c r="EN6" s="73">
        <f>'2018'!EH3</f>
        <v>5.7</v>
      </c>
      <c r="EO6" s="61">
        <f>'2018'!EI3</f>
        <v>5</v>
      </c>
      <c r="EP6" s="61">
        <f>'2018'!EJ3</f>
        <v>6</v>
      </c>
      <c r="EQ6" s="73">
        <f>'2018'!EK3</f>
        <v>2.67</v>
      </c>
      <c r="ER6" s="62">
        <f>'2018'!EL3</f>
        <v>18</v>
      </c>
    </row>
    <row r="7" spans="1:149" ht="15.75" customHeight="1" x14ac:dyDescent="0.2">
      <c r="A7" s="111">
        <f t="shared" si="0"/>
        <v>5</v>
      </c>
      <c r="B7" s="109">
        <f>'2019'!A3</f>
        <v>1</v>
      </c>
      <c r="C7" s="109">
        <v>2019</v>
      </c>
      <c r="D7" s="86" t="str">
        <f>'2019'!B3</f>
        <v>Kyler Murray</v>
      </c>
      <c r="E7" s="86" t="str" cm="1">
        <f t="array" ref="E7">_xlfn.IFS(F7&gt;13,"Cornerstone",AND(F7&gt;11.5,F7&lt;13),"Elite",AND(F7&gt;10,F7&lt;11.5),"Elite Upside",AND(F7&gt;=8.5,F7&lt;10),"Upside",AND(F7&gt;6.25,F7&lt;8.5),"Upside Lite",AND(F7&gt;4.5,F7&lt;6.25),"Outlier",AND(F7&gt;=3.5,F7&lt;4.5),"Outlier Lite",F7&lt;3.5,"Purgatory")</f>
        <v>Elite</v>
      </c>
      <c r="F7" s="11">
        <f>'2019'!C3</f>
        <v>12.81</v>
      </c>
      <c r="G7" s="11">
        <f t="shared" si="1"/>
        <v>97.5</v>
      </c>
      <c r="H7" s="245">
        <f t="shared" si="2"/>
        <v>2.2030528792685082</v>
      </c>
      <c r="I7" s="43" t="str">
        <f>'2019'!D3</f>
        <v>Oklahoma</v>
      </c>
      <c r="J7" s="14">
        <f>'2019'!E3</f>
        <v>3</v>
      </c>
      <c r="K7" s="44">
        <f>'2019'!F3</f>
        <v>35649</v>
      </c>
      <c r="L7" s="15">
        <f>'2019'!G3</f>
        <v>28.158904109589042</v>
      </c>
      <c r="M7" s="15" t="str">
        <f>'2019'!H3</f>
        <v>RS JR</v>
      </c>
      <c r="N7" s="15">
        <f>'2019'!I3</f>
        <v>21.734246575342464</v>
      </c>
      <c r="O7" s="15" t="str">
        <f>'2019'!J3</f>
        <v>Dual Threat</v>
      </c>
      <c r="P7" s="14">
        <f>'2019'!K3</f>
        <v>70</v>
      </c>
      <c r="Q7" s="14">
        <f>'2019'!L3</f>
        <v>207</v>
      </c>
      <c r="R7" s="15">
        <f t="shared" si="3"/>
        <v>29.701078422565008</v>
      </c>
      <c r="S7" s="14">
        <f>'2019'!M3</f>
        <v>4.6500000000000004</v>
      </c>
      <c r="T7" s="16">
        <f>'2019'!N3</f>
        <v>1</v>
      </c>
      <c r="U7" s="46">
        <f>'2019'!O3</f>
        <v>0</v>
      </c>
      <c r="V7" s="47">
        <f>'2019'!P3</f>
        <v>0.20654761904761904</v>
      </c>
      <c r="W7" s="47">
        <f>'2019'!Q3</f>
        <v>0</v>
      </c>
      <c r="X7" s="47">
        <f>'2019'!R3</f>
        <v>7.0878578479763074E-2</v>
      </c>
      <c r="Y7" s="47">
        <f>'2019'!S3</f>
        <v>0.96548672566371685</v>
      </c>
      <c r="Z7" s="17">
        <f>'2019'!T3</f>
        <v>0.96548672566371685</v>
      </c>
      <c r="AA7" s="17">
        <f>'2019'!U3</f>
        <v>0.86893805309734518</v>
      </c>
      <c r="AB7" s="17">
        <f>'2019'!V3</f>
        <v>4.1525684404798521E-2</v>
      </c>
      <c r="AC7" s="17">
        <f>'2019'!W3</f>
        <v>0.30092722674908684</v>
      </c>
      <c r="AD7" s="17">
        <f>'2019'!X3</f>
        <v>0.30092722674908684</v>
      </c>
      <c r="AE7" s="18">
        <f>'2019'!Y3</f>
        <v>0.27083450407417814</v>
      </c>
      <c r="AF7" s="19">
        <f>'2019'!Z3</f>
        <v>21.079452054794519</v>
      </c>
      <c r="AG7" s="20">
        <f>'2019'!AA3</f>
        <v>88.549992666953713</v>
      </c>
      <c r="AH7" s="71">
        <f>'2019'!AB3</f>
        <v>0.68965517241379315</v>
      </c>
      <c r="AI7" s="102">
        <f>'2019'!AC3</f>
        <v>16.784615384615385</v>
      </c>
      <c r="AJ7" s="71">
        <f>'2019'!AD3</f>
        <v>0.78900000000000003</v>
      </c>
      <c r="AK7" s="71">
        <f>'2019'!AE3</f>
        <v>7.2999999999999995E-2</v>
      </c>
      <c r="AL7" s="71">
        <f>'2019'!AF3</f>
        <v>2.2000000000000002E-2</v>
      </c>
      <c r="AM7" s="70">
        <f>'2019'!AG3</f>
        <v>0.51900000000000002</v>
      </c>
      <c r="AN7" s="20">
        <f>'2019'!AH3</f>
        <v>7.9</v>
      </c>
      <c r="AO7" s="20">
        <f>'2019'!AI3</f>
        <v>0.15789473684210525</v>
      </c>
      <c r="AP7" s="76">
        <f>'2019'!AJ3</f>
        <v>3.18</v>
      </c>
      <c r="AQ7" s="21">
        <f>'2019'!AK3</f>
        <v>2</v>
      </c>
      <c r="AR7" s="21">
        <f>'2019'!AL3</f>
        <v>10</v>
      </c>
      <c r="AS7" s="21">
        <f>'2019'!AM3</f>
        <v>8</v>
      </c>
      <c r="AT7" s="21">
        <f>'2019'!AN3</f>
        <v>6</v>
      </c>
      <c r="AU7" s="21">
        <f>'2019'!AO3</f>
        <v>9</v>
      </c>
      <c r="AV7" s="21">
        <f>'2019'!AP3</f>
        <v>6</v>
      </c>
      <c r="AW7" s="21">
        <f>'2019'!AQ3</f>
        <v>9</v>
      </c>
      <c r="AX7" s="21">
        <f>'2019'!AR3</f>
        <v>9</v>
      </c>
      <c r="AY7" s="21">
        <f>'2019'!AS3</f>
        <v>3</v>
      </c>
      <c r="AZ7" s="21">
        <f>'2019'!AT3</f>
        <v>7</v>
      </c>
      <c r="BA7" s="21">
        <f>'2019'!AU3</f>
        <v>10</v>
      </c>
      <c r="BB7" s="21">
        <f>'2019'!AV3</f>
        <v>0</v>
      </c>
      <c r="BC7" s="21">
        <f>'2019'!AW3</f>
        <v>11.67</v>
      </c>
      <c r="BD7" s="21">
        <f>'2019'!AX3</f>
        <v>11.67</v>
      </c>
      <c r="BE7" s="21">
        <f>'2019'!AY3</f>
        <v>1.05</v>
      </c>
      <c r="BF7" s="130">
        <f>'2019'!AZ3</f>
        <v>1.05</v>
      </c>
      <c r="BG7" s="103">
        <f>'2019'!BA3</f>
        <v>0</v>
      </c>
      <c r="BH7" s="23">
        <f>'2019'!BB3</f>
        <v>1</v>
      </c>
      <c r="BI7" s="23">
        <f>'2019'!BC3</f>
        <v>0</v>
      </c>
      <c r="BJ7" s="23">
        <f>'2019'!BD3</f>
        <v>0</v>
      </c>
      <c r="BK7" s="23">
        <f>'2019'!BE3</f>
        <v>0</v>
      </c>
      <c r="BL7" s="23">
        <f>'2019'!BF3</f>
        <v>0</v>
      </c>
      <c r="BM7" s="23">
        <f>'2019'!BG3</f>
        <v>0</v>
      </c>
      <c r="BN7" s="74">
        <f>'2019'!BH3</f>
        <v>0</v>
      </c>
      <c r="BO7" s="74">
        <f>'2019'!BI3</f>
        <v>0</v>
      </c>
      <c r="BP7" s="74">
        <f>'2019'!BJ3</f>
        <v>0</v>
      </c>
      <c r="BQ7" s="23">
        <f>'2019'!BK3</f>
        <v>0</v>
      </c>
      <c r="BR7" s="23">
        <f>'2019'!BL3</f>
        <v>1</v>
      </c>
      <c r="BS7" s="55">
        <f>'2019'!BM3</f>
        <v>0</v>
      </c>
      <c r="BT7" s="61">
        <f>'2019'!BN3</f>
        <v>0</v>
      </c>
      <c r="BU7" s="61">
        <f>'2019'!BO3</f>
        <v>0</v>
      </c>
      <c r="BV7" s="61">
        <f>'2019'!BP3</f>
        <v>0</v>
      </c>
      <c r="BW7" s="72">
        <f>'2019'!BQ3</f>
        <v>0</v>
      </c>
      <c r="BX7" s="61">
        <f>'2019'!BR3</f>
        <v>0</v>
      </c>
      <c r="BY7" s="22">
        <f>'2019'!BS3</f>
        <v>694</v>
      </c>
      <c r="BZ7" s="23">
        <f>'2019'!BT3</f>
        <v>3360</v>
      </c>
      <c r="CA7" s="23">
        <f>'2019'!BU3</f>
        <v>5</v>
      </c>
      <c r="CB7" s="23">
        <f>'2019'!BV3</f>
        <v>7</v>
      </c>
      <c r="CC7" s="23">
        <f>'2019'!BW3</f>
        <v>122</v>
      </c>
      <c r="CD7" s="23">
        <f>'2019'!BX3</f>
        <v>72</v>
      </c>
      <c r="CE7" s="23">
        <f>'2019'!BY3</f>
        <v>65.3</v>
      </c>
      <c r="CF7" s="74">
        <f>'2019'!BZ3</f>
        <v>2.4</v>
      </c>
      <c r="CG7" s="74">
        <f>'2019'!CA3</f>
        <v>5.4</v>
      </c>
      <c r="CH7" s="74">
        <f>'2019'!CB3</f>
        <v>17.399999999999999</v>
      </c>
      <c r="CI7" s="23">
        <f>'2019'!CC3</f>
        <v>388</v>
      </c>
      <c r="CJ7" s="23">
        <f>'2019'!CD3</f>
        <v>2460</v>
      </c>
      <c r="CK7" s="55">
        <f>'2019'!CE3</f>
        <v>34</v>
      </c>
      <c r="CL7" s="61">
        <f>'2019'!CF3</f>
        <v>8.4</v>
      </c>
      <c r="CM7" s="61">
        <f>'2019'!CG3</f>
        <v>1</v>
      </c>
      <c r="CN7" s="61">
        <f>'2019'!CH3</f>
        <v>4</v>
      </c>
      <c r="CO7" s="73">
        <f>'2019'!CI3</f>
        <v>0.74</v>
      </c>
      <c r="CP7" s="62">
        <f>'2019'!CJ3</f>
        <v>16</v>
      </c>
      <c r="CQ7" s="22">
        <f>'2019'!CK3</f>
        <v>0</v>
      </c>
      <c r="CR7" s="23">
        <f>'2019'!CL3</f>
        <v>1</v>
      </c>
      <c r="CS7" s="23">
        <f>'2019'!CM3</f>
        <v>0</v>
      </c>
      <c r="CT7" s="23">
        <f>'2019'!CN3</f>
        <v>0</v>
      </c>
      <c r="CU7" s="23">
        <f>'2019'!CO3</f>
        <v>0</v>
      </c>
      <c r="CV7" s="23">
        <f>'2019'!CP3</f>
        <v>0</v>
      </c>
      <c r="CW7" s="23">
        <f>'2019'!CQ3</f>
        <v>0</v>
      </c>
      <c r="CX7" s="24">
        <f>'2019'!CR3</f>
        <v>0</v>
      </c>
      <c r="CY7" s="24">
        <f>'2019'!CS3</f>
        <v>0</v>
      </c>
      <c r="CZ7" s="23">
        <f>'2019'!CT3</f>
        <v>0</v>
      </c>
      <c r="DA7" s="23">
        <f>'2019'!CU3</f>
        <v>0</v>
      </c>
      <c r="DB7" s="23">
        <f>'2019'!CV3</f>
        <v>1</v>
      </c>
      <c r="DC7" s="55">
        <f>'2019'!CW3</f>
        <v>0</v>
      </c>
      <c r="DD7" s="61">
        <f>'2019'!CX3</f>
        <v>0</v>
      </c>
      <c r="DE7" s="61">
        <f>'2019'!CY3</f>
        <v>0</v>
      </c>
      <c r="DF7" s="61">
        <f>'2019'!CZ3</f>
        <v>0</v>
      </c>
      <c r="DG7" s="73">
        <f>'2019'!DA3</f>
        <v>0</v>
      </c>
      <c r="DH7" s="62">
        <f>'2019'!DB3</f>
        <v>0</v>
      </c>
      <c r="DI7" s="22">
        <f>'2019'!DC3</f>
        <v>359</v>
      </c>
      <c r="DJ7" s="23">
        <f>'2019'!DD3</f>
        <v>5065</v>
      </c>
      <c r="DK7" s="23">
        <f>'2019'!DE3</f>
        <v>3</v>
      </c>
      <c r="DL7" s="23">
        <f>'2019'!DF3</f>
        <v>0</v>
      </c>
      <c r="DM7" s="23">
        <f>'2019'!DG3</f>
        <v>21</v>
      </c>
      <c r="DN7" s="23">
        <f>'2019'!DH3</f>
        <v>18</v>
      </c>
      <c r="DO7" s="23">
        <f>'2019'!DI3</f>
        <v>90</v>
      </c>
      <c r="DP7" s="74">
        <f>'2019'!DJ3</f>
        <v>8.6999999999999993</v>
      </c>
      <c r="DQ7" s="74">
        <f>'2019'!DK3</f>
        <v>0</v>
      </c>
      <c r="DR7" s="74">
        <f>'2019'!DL3</f>
        <v>100</v>
      </c>
      <c r="DS7" s="23">
        <f>'2019'!DM3</f>
        <v>135</v>
      </c>
      <c r="DT7" s="23">
        <f>'2019'!DN3</f>
        <v>3251</v>
      </c>
      <c r="DU7" s="55">
        <f>'2019'!DO3</f>
        <v>15</v>
      </c>
      <c r="DV7" s="61">
        <f>'2019'!DP3</f>
        <v>7.5</v>
      </c>
      <c r="DW7" s="61">
        <f>'2019'!DQ3</f>
        <v>0</v>
      </c>
      <c r="DX7" s="61">
        <f>'2019'!DR3</f>
        <v>0</v>
      </c>
      <c r="DY7" s="73">
        <f>'2019'!DS3</f>
        <v>0.72</v>
      </c>
      <c r="DZ7" s="62">
        <f>'2019'!DT3</f>
        <v>4</v>
      </c>
      <c r="EA7" s="22">
        <f>'2019'!DU3</f>
        <v>4364</v>
      </c>
      <c r="EB7" s="23">
        <f>'2019'!DV3</f>
        <v>4520</v>
      </c>
      <c r="EC7" s="23">
        <f>'2019'!DW3</f>
        <v>42</v>
      </c>
      <c r="ED7" s="23">
        <f>'2019'!DX3</f>
        <v>7</v>
      </c>
      <c r="EE7" s="23">
        <f>'2019'!DY3</f>
        <v>377</v>
      </c>
      <c r="EF7" s="23">
        <f>'2019'!DZ3</f>
        <v>260</v>
      </c>
      <c r="EG7" s="23">
        <f>'2019'!EA3</f>
        <v>78.900000000000006</v>
      </c>
      <c r="EH7" s="24">
        <f>'2019'!EB3</f>
        <v>7.3</v>
      </c>
      <c r="EI7" s="24">
        <f>'2019'!EC3</f>
        <v>2.2000000000000002</v>
      </c>
      <c r="EJ7" s="24">
        <f>'2019'!ED3</f>
        <v>51.9</v>
      </c>
      <c r="EK7" s="23">
        <f>'2019'!EE3</f>
        <v>1071</v>
      </c>
      <c r="EL7" s="23">
        <f>'2019'!EF3</f>
        <v>3559</v>
      </c>
      <c r="EM7" s="55">
        <f>'2019'!EG3</f>
        <v>95</v>
      </c>
      <c r="EN7" s="73">
        <f>'2019'!EH3</f>
        <v>7.9</v>
      </c>
      <c r="EO7" s="61">
        <f>'2019'!EI3</f>
        <v>12</v>
      </c>
      <c r="EP7" s="61">
        <f>'2019'!EJ3</f>
        <v>15</v>
      </c>
      <c r="EQ7" s="73">
        <f>'2019'!EK3</f>
        <v>3.18</v>
      </c>
      <c r="ER7" s="62">
        <f>'2019'!EL3</f>
        <v>41</v>
      </c>
    </row>
    <row r="8" spans="1:149" ht="15.75" customHeight="1" x14ac:dyDescent="0.2">
      <c r="A8" s="111">
        <f t="shared" si="0"/>
        <v>6</v>
      </c>
      <c r="B8" s="109">
        <f>'2025'!A3</f>
        <v>1</v>
      </c>
      <c r="C8" s="109">
        <v>2025</v>
      </c>
      <c r="D8" s="86" t="str">
        <f>'2025'!B3</f>
        <v>Jaxson Dart</v>
      </c>
      <c r="E8" s="86" t="str" cm="1">
        <f t="array" ref="E8">_xlfn.IFS(F8&gt;13,"Cornerstone",AND(F8&gt;11.5,F8&lt;13),"Elite",AND(F8&gt;10,F8&lt;11.5),"Elite Upside",AND(F8&gt;=8.5,F8&lt;10),"Upside",AND(F8&gt;6.25,F8&lt;8.5),"Upside Lite",AND(F8&gt;4.5,F8&lt;6.25),"Outlier",AND(F8&gt;=3.5,F8&lt;4.5),"Outlier Lite",F8&lt;3.5,"Purgatory")</f>
        <v>Elite</v>
      </c>
      <c r="F8" s="11">
        <f>'2025'!C3</f>
        <v>12.570859375</v>
      </c>
      <c r="G8" s="11">
        <f t="shared" si="1"/>
        <v>97.1</v>
      </c>
      <c r="H8" s="245">
        <f t="shared" si="2"/>
        <v>2.1332382869227038</v>
      </c>
      <c r="I8" s="43" t="str">
        <f>'2025'!D3</f>
        <v>Ole Miss</v>
      </c>
      <c r="J8" s="14">
        <f>'2025'!E3</f>
        <v>1</v>
      </c>
      <c r="K8" s="44">
        <f>'2025'!F3</f>
        <v>37754</v>
      </c>
      <c r="L8" s="15">
        <f>'2025'!G3</f>
        <v>22.391780821917809</v>
      </c>
      <c r="M8" s="15" t="str">
        <f>'2025'!H3</f>
        <v>SR</v>
      </c>
      <c r="N8" s="15">
        <f>'2025'!I3</f>
        <v>21.972602739726028</v>
      </c>
      <c r="O8" s="15" t="str">
        <f>'2025'!J3</f>
        <v>Mobile Passer</v>
      </c>
      <c r="P8" s="14">
        <f>'2025'!K3</f>
        <v>74</v>
      </c>
      <c r="Q8" s="14">
        <f>'2025'!L3</f>
        <v>225</v>
      </c>
      <c r="R8" s="15">
        <f t="shared" si="3"/>
        <v>28.887970485948276</v>
      </c>
      <c r="S8" s="14">
        <f>'2025'!M3</f>
        <v>4.5999999999999996</v>
      </c>
      <c r="T8" s="16">
        <f>'2025'!N3</f>
        <v>1</v>
      </c>
      <c r="U8" s="46">
        <f>'2025'!O3</f>
        <v>0</v>
      </c>
      <c r="V8" s="47">
        <f>'2025'!P3</f>
        <v>0.37737430167597763</v>
      </c>
      <c r="W8" s="47">
        <f>'2025'!Q3</f>
        <v>0.95412255373756816</v>
      </c>
      <c r="X8" s="47">
        <f>'2025'!R3</f>
        <v>0.90573660113116083</v>
      </c>
      <c r="Y8" s="47">
        <f>'2025'!S3</f>
        <v>0.93751370313527738</v>
      </c>
      <c r="Z8" s="17">
        <f>'2025'!T3</f>
        <v>0.94581812843642277</v>
      </c>
      <c r="AA8" s="17">
        <f>'2025'!U3</f>
        <v>0.94581812843642277</v>
      </c>
      <c r="AB8" s="17">
        <f>'2025'!V3</f>
        <v>0.23005265289590929</v>
      </c>
      <c r="AC8" s="17">
        <f>'2025'!W3</f>
        <v>0.26448979591836735</v>
      </c>
      <c r="AD8" s="17">
        <f>'2025'!X3</f>
        <v>0.26448979591836735</v>
      </c>
      <c r="AE8" s="18">
        <f>'2025'!Y3</f>
        <v>0.26448979591836735</v>
      </c>
      <c r="AF8" s="19">
        <f>'2025'!Z3</f>
        <v>19.328767123287673</v>
      </c>
      <c r="AG8" s="20">
        <f>'2025'!AA3</f>
        <v>100.50350020190039</v>
      </c>
      <c r="AH8" s="71">
        <f>'2025'!AB3</f>
        <v>0.69172932330827064</v>
      </c>
      <c r="AI8" s="102">
        <f>'2025'!AC3</f>
        <v>15.492753623188406</v>
      </c>
      <c r="AJ8" s="71">
        <f>'2025'!AD3</f>
        <v>0.77700000000000002</v>
      </c>
      <c r="AK8" s="71">
        <f>'2025'!AE3</f>
        <v>7.0999999999999994E-2</v>
      </c>
      <c r="AL8" s="71">
        <f>'2025'!AF3</f>
        <v>1.8000000000000002E-2</v>
      </c>
      <c r="AM8" s="70">
        <f>'2025'!AG3</f>
        <v>0.47700000000000004</v>
      </c>
      <c r="AN8" s="20">
        <f>'2025'!AH3</f>
        <v>6.5</v>
      </c>
      <c r="AO8" s="20">
        <f>'2025'!AI3</f>
        <v>0.22</v>
      </c>
      <c r="AP8" s="76">
        <f>'2025'!AJ3</f>
        <v>3.25</v>
      </c>
      <c r="AQ8" s="21">
        <f>'2025'!AK3</f>
        <v>7</v>
      </c>
      <c r="AR8" s="21">
        <f>'2025'!AL3</f>
        <v>10</v>
      </c>
      <c r="AS8" s="21">
        <f>'2025'!AM3</f>
        <v>7</v>
      </c>
      <c r="AT8" s="21">
        <f>'2025'!AN3</f>
        <v>6</v>
      </c>
      <c r="AU8" s="21">
        <f>'2025'!AO3</f>
        <v>10</v>
      </c>
      <c r="AV8" s="21">
        <f>'2025'!AP3</f>
        <v>4</v>
      </c>
      <c r="AW8" s="21">
        <f>'2025'!AQ3</f>
        <v>9</v>
      </c>
      <c r="AX8" s="21">
        <f>'2025'!AR3</f>
        <v>7</v>
      </c>
      <c r="AY8" s="21">
        <f>'2025'!AS3</f>
        <v>6</v>
      </c>
      <c r="AZ8" s="21">
        <f>'2025'!AT3</f>
        <v>7</v>
      </c>
      <c r="BA8" s="21">
        <f>'2025'!AU3</f>
        <v>10</v>
      </c>
      <c r="BB8" s="21">
        <f>'2025'!AV3</f>
        <v>0</v>
      </c>
      <c r="BC8" s="21">
        <f>'2025'!AW3</f>
        <v>11.129999999999999</v>
      </c>
      <c r="BD8" s="21">
        <f>'2025'!AX3</f>
        <v>11.129999999999999</v>
      </c>
      <c r="BE8" s="21">
        <f>'2025'!AY3</f>
        <v>1.0874999999999999</v>
      </c>
      <c r="BF8" s="130">
        <f>'2025'!AZ3</f>
        <v>0.81562499999999993</v>
      </c>
      <c r="BG8" s="103">
        <f>'2025'!BA3</f>
        <v>0</v>
      </c>
      <c r="BH8" s="23">
        <f>'2025'!BB3</f>
        <v>1</v>
      </c>
      <c r="BI8" s="23">
        <f>'2025'!BC3</f>
        <v>0</v>
      </c>
      <c r="BJ8" s="23">
        <f>'2025'!BD3</f>
        <v>0</v>
      </c>
      <c r="BK8" s="23">
        <f>'2025'!BE3</f>
        <v>0</v>
      </c>
      <c r="BL8" s="23">
        <f>'2025'!BF3</f>
        <v>0</v>
      </c>
      <c r="BM8" s="23">
        <f>'2025'!BG3</f>
        <v>0</v>
      </c>
      <c r="BN8" s="74">
        <f>'2025'!BH3</f>
        <v>0</v>
      </c>
      <c r="BO8" s="74">
        <f>'2025'!BI3</f>
        <v>0</v>
      </c>
      <c r="BP8" s="74">
        <f>'2025'!BJ3</f>
        <v>0</v>
      </c>
      <c r="BQ8" s="23">
        <f>'2025'!BK3</f>
        <v>0</v>
      </c>
      <c r="BR8" s="23">
        <f>'2025'!BL3</f>
        <v>1</v>
      </c>
      <c r="BS8" s="55">
        <f>'2025'!BM3</f>
        <v>0</v>
      </c>
      <c r="BT8" s="61">
        <f>'2025'!BN3</f>
        <v>0</v>
      </c>
      <c r="BU8" s="61">
        <f>'2025'!BO3</f>
        <v>0</v>
      </c>
      <c r="BV8" s="61">
        <f>'2025'!BP3</f>
        <v>0</v>
      </c>
      <c r="BW8" s="72">
        <f>'2025'!BQ3</f>
        <v>0</v>
      </c>
      <c r="BX8" s="61">
        <f>'2025'!BR3</f>
        <v>0</v>
      </c>
      <c r="BY8" s="22">
        <f>'2025'!BS3</f>
        <v>1351</v>
      </c>
      <c r="BZ8" s="23">
        <f>'2025'!BT3</f>
        <v>3580</v>
      </c>
      <c r="CA8" s="23">
        <f>'2025'!BU3</f>
        <v>9</v>
      </c>
      <c r="CB8" s="23">
        <f>'2025'!BV3</f>
        <v>5</v>
      </c>
      <c r="CC8" s="23">
        <f>'2025'!BW3</f>
        <v>191</v>
      </c>
      <c r="CD8" s="23">
        <f>'2025'!BX3</f>
        <v>117</v>
      </c>
      <c r="CE8" s="23">
        <f>'2025'!BY3</f>
        <v>72.5</v>
      </c>
      <c r="CF8" s="74">
        <f>'2025'!BZ3</f>
        <v>4.3</v>
      </c>
      <c r="CG8" s="74">
        <f>'2025'!CA3</f>
        <v>4.0999999999999996</v>
      </c>
      <c r="CH8" s="74">
        <f>'2025'!CB3</f>
        <v>39.299999999999997</v>
      </c>
      <c r="CI8" s="23">
        <f>'2025'!CC3</f>
        <v>66</v>
      </c>
      <c r="CJ8" s="23">
        <f>'2025'!CD3</f>
        <v>1900</v>
      </c>
      <c r="CK8" s="55">
        <f>'2025'!CE3</f>
        <v>18</v>
      </c>
      <c r="CL8" s="61">
        <f>'2025'!CF3</f>
        <v>3.7</v>
      </c>
      <c r="CM8" s="61">
        <f>'2025'!CG3</f>
        <v>2</v>
      </c>
      <c r="CN8" s="61">
        <f>'2025'!CH3</f>
        <v>5</v>
      </c>
      <c r="CO8" s="73">
        <f>'2025'!CI3</f>
        <v>3.94</v>
      </c>
      <c r="CP8" s="62">
        <f>'2025'!CJ3</f>
        <v>3</v>
      </c>
      <c r="CQ8" s="22">
        <f>'2025'!CK3</f>
        <v>2974</v>
      </c>
      <c r="CR8" s="23">
        <f>'2025'!CL3</f>
        <v>3117</v>
      </c>
      <c r="CS8" s="23">
        <f>'2025'!CM3</f>
        <v>20</v>
      </c>
      <c r="CT8" s="23">
        <f>'2025'!CN3</f>
        <v>11</v>
      </c>
      <c r="CU8" s="23">
        <f>'2025'!CO3</f>
        <v>362</v>
      </c>
      <c r="CV8" s="23">
        <f>'2025'!CP3</f>
        <v>226</v>
      </c>
      <c r="CW8" s="23">
        <f>'2025'!CQ3</f>
        <v>70.5</v>
      </c>
      <c r="CX8" s="24">
        <f>'2025'!CR3</f>
        <v>6.4</v>
      </c>
      <c r="CY8" s="24">
        <f>'2025'!CS3</f>
        <v>3.3</v>
      </c>
      <c r="CZ8" s="23">
        <f>'2025'!CT3</f>
        <v>37.9</v>
      </c>
      <c r="DA8" s="23">
        <f>'2025'!CU3</f>
        <v>699</v>
      </c>
      <c r="DB8" s="23">
        <f>'2025'!CV3</f>
        <v>3429</v>
      </c>
      <c r="DC8" s="55">
        <f>'2025'!CW3</f>
        <v>121</v>
      </c>
      <c r="DD8" s="61">
        <f>'2025'!CX3</f>
        <v>5.8</v>
      </c>
      <c r="DE8" s="61">
        <f>'2025'!CY3</f>
        <v>1</v>
      </c>
      <c r="DF8" s="61">
        <f>'2025'!CZ3</f>
        <v>24</v>
      </c>
      <c r="DG8" s="73">
        <f>'2025'!DA3</f>
        <v>2.85</v>
      </c>
      <c r="DH8" s="62">
        <f>'2025'!DB3</f>
        <v>28</v>
      </c>
      <c r="DI8" s="22">
        <f>'2025'!DC3</f>
        <v>3363</v>
      </c>
      <c r="DJ8" s="23">
        <f>'2025'!DD3</f>
        <v>3713</v>
      </c>
      <c r="DK8" s="23">
        <f>'2025'!DE3</f>
        <v>23</v>
      </c>
      <c r="DL8" s="23">
        <f>'2025'!DF3</f>
        <v>5</v>
      </c>
      <c r="DM8" s="23">
        <f>'2025'!DG3</f>
        <v>361</v>
      </c>
      <c r="DN8" s="23">
        <f>'2025'!DH3</f>
        <v>233</v>
      </c>
      <c r="DO8" s="23">
        <f>'2025'!DI3</f>
        <v>74.599999999999994</v>
      </c>
      <c r="DP8" s="74">
        <f>'2025'!DJ3</f>
        <v>5.2</v>
      </c>
      <c r="DQ8" s="74">
        <f>'2025'!DK3</f>
        <v>1.8</v>
      </c>
      <c r="DR8" s="74">
        <f>'2025'!DL3</f>
        <v>44.8</v>
      </c>
      <c r="DS8" s="23">
        <f>'2025'!DM3</f>
        <v>568</v>
      </c>
      <c r="DT8" s="23">
        <f>'2025'!DN3</f>
        <v>2469</v>
      </c>
      <c r="DU8" s="55">
        <f>'2025'!DO3</f>
        <v>97</v>
      </c>
      <c r="DV8" s="61">
        <f>'2025'!DP3</f>
        <v>5.9</v>
      </c>
      <c r="DW8" s="61">
        <f>'2025'!DQ3</f>
        <v>8</v>
      </c>
      <c r="DX8" s="61">
        <f>'2025'!DR3</f>
        <v>11</v>
      </c>
      <c r="DY8" s="73">
        <f>'2025'!DS3</f>
        <v>3.25</v>
      </c>
      <c r="DZ8" s="62">
        <f>'2025'!DT3</f>
        <v>19</v>
      </c>
      <c r="EA8" s="22">
        <f>'2025'!DU3</f>
        <v>4276</v>
      </c>
      <c r="EB8" s="23">
        <f>'2025'!DV3</f>
        <v>4561</v>
      </c>
      <c r="EC8" s="23">
        <f>'2025'!DW3</f>
        <v>29</v>
      </c>
      <c r="ED8" s="23">
        <f>'2025'!DX3</f>
        <v>6</v>
      </c>
      <c r="EE8" s="23">
        <f>'2025'!DY3</f>
        <v>399</v>
      </c>
      <c r="EF8" s="23">
        <f>'2025'!DZ3</f>
        <v>276</v>
      </c>
      <c r="EG8" s="23">
        <f>'2025'!EA3</f>
        <v>77.7</v>
      </c>
      <c r="EH8" s="24">
        <f>'2025'!EB3</f>
        <v>7.1</v>
      </c>
      <c r="EI8" s="24">
        <f>'2025'!EC3</f>
        <v>2.2000000000000002</v>
      </c>
      <c r="EJ8" s="24">
        <f>'2025'!ED3</f>
        <v>47.7</v>
      </c>
      <c r="EK8" s="23">
        <f>'2025'!EE3</f>
        <v>648</v>
      </c>
      <c r="EL8" s="23">
        <f>'2025'!EF3</f>
        <v>2450</v>
      </c>
      <c r="EM8" s="55">
        <f>'2025'!EG3</f>
        <v>100</v>
      </c>
      <c r="EN8" s="73">
        <f>'2025'!EH3</f>
        <v>6.5</v>
      </c>
      <c r="EO8" s="61">
        <f>'2025'!EI3</f>
        <v>3</v>
      </c>
      <c r="EP8" s="61">
        <f>'2025'!EJ3</f>
        <v>22</v>
      </c>
      <c r="EQ8" s="73">
        <f>'2025'!EK3</f>
        <v>3.12</v>
      </c>
      <c r="ER8" s="62">
        <f>'2025'!EL3</f>
        <v>28</v>
      </c>
    </row>
    <row r="9" spans="1:149" ht="15.75" customHeight="1" x14ac:dyDescent="0.2">
      <c r="A9" s="111">
        <f t="shared" si="0"/>
        <v>7</v>
      </c>
      <c r="B9" s="109">
        <f>'2021'!A4</f>
        <v>2</v>
      </c>
      <c r="C9" s="109">
        <v>2021</v>
      </c>
      <c r="D9" s="86" t="str">
        <f>'2021'!B4</f>
        <v>Justin Fields</v>
      </c>
      <c r="E9" s="86" t="str" cm="1">
        <f t="array" ref="E9">_xlfn.IFS(F9&gt;13,"Cornerstone",AND(F9&gt;11.5,F9&lt;13),"Elite",AND(F9&gt;10,F9&lt;11.5),"Elite Upside",AND(F9&gt;=8.5,F9&lt;10),"Upside",AND(F9&gt;6.25,F9&lt;8.5),"Upside Lite",AND(F9&gt;4.5,F9&lt;6.25),"Outlier",AND(F9&gt;=3.5,F9&lt;4.5),"Outlier Lite",F9&lt;3.5,"Purgatory")</f>
        <v>Elite</v>
      </c>
      <c r="F9" s="11">
        <f>'2021'!C4</f>
        <v>12.49375</v>
      </c>
      <c r="G9" s="11">
        <f t="shared" si="1"/>
        <v>96.6</v>
      </c>
      <c r="H9" s="245">
        <f t="shared" si="2"/>
        <v>2.1107270152319795</v>
      </c>
      <c r="I9" s="43" t="str">
        <f>'2021'!D4</f>
        <v>Ohio State</v>
      </c>
      <c r="J9" s="14">
        <f>'2021'!E4</f>
        <v>2</v>
      </c>
      <c r="K9" s="44">
        <f>'2021'!F4</f>
        <v>36224</v>
      </c>
      <c r="L9" s="15">
        <f>'2021'!G4</f>
        <v>26.583561643835615</v>
      </c>
      <c r="M9" s="15" t="str">
        <f>'2021'!H4</f>
        <v>JR</v>
      </c>
      <c r="N9" s="15">
        <f>'2021'!I4</f>
        <v>22.161643835616438</v>
      </c>
      <c r="O9" s="15" t="str">
        <f>'2021'!J4</f>
        <v>Dual Threat</v>
      </c>
      <c r="P9" s="14">
        <f>'2021'!K4</f>
        <v>75</v>
      </c>
      <c r="Q9" s="14">
        <f>'2021'!L4</f>
        <v>223</v>
      </c>
      <c r="R9" s="15">
        <f t="shared" si="3"/>
        <v>27.872780154449199</v>
      </c>
      <c r="S9" s="14">
        <f>'2021'!M4</f>
        <v>4.49</v>
      </c>
      <c r="T9" s="16">
        <f>'2021'!N4</f>
        <v>1</v>
      </c>
      <c r="U9" s="46">
        <f>'2021'!O4</f>
        <v>0</v>
      </c>
      <c r="V9" s="47">
        <f>'2021'!P4</f>
        <v>0</v>
      </c>
      <c r="W9" s="47">
        <f>'2021'!Q4</f>
        <v>0.10742496050552923</v>
      </c>
      <c r="X9" s="47">
        <f>'2021'!R4</f>
        <v>0.8884364820846905</v>
      </c>
      <c r="Y9" s="47">
        <f>'2021'!S4</f>
        <v>0.99904761904761907</v>
      </c>
      <c r="Z9" s="17">
        <f>'2021'!T4</f>
        <v>0.99904761904761907</v>
      </c>
      <c r="AA9" s="17">
        <f>'2021'!U4</f>
        <v>0.99904761904761907</v>
      </c>
      <c r="AB9" s="17">
        <f>'2021'!V4</f>
        <v>0.17286432160804019</v>
      </c>
      <c r="AC9" s="17">
        <f>'2021'!W4</f>
        <v>0.23267326732673269</v>
      </c>
      <c r="AD9" s="17">
        <f>'2021'!X4</f>
        <v>0.23267326732673269</v>
      </c>
      <c r="AE9" s="18">
        <f>'2021'!Y4</f>
        <v>0.23267326732673269</v>
      </c>
      <c r="AF9" s="19">
        <f>'2021'!Z4</f>
        <v>20.504109589041096</v>
      </c>
      <c r="AG9" s="20">
        <f>'2021'!AA4</f>
        <v>109.73609325538209</v>
      </c>
      <c r="AH9" s="71">
        <f>'2021'!AB4</f>
        <v>0.6685393258426966</v>
      </c>
      <c r="AI9" s="102">
        <f>'2021'!AC4</f>
        <v>13.752100840336135</v>
      </c>
      <c r="AJ9" s="71">
        <f>'2021'!AD4</f>
        <v>0.75900000000000001</v>
      </c>
      <c r="AK9" s="71">
        <f>'2021'!AE4</f>
        <v>8.6999999999999994E-2</v>
      </c>
      <c r="AL9" s="71">
        <f>'2021'!AF4</f>
        <v>2.3E-2</v>
      </c>
      <c r="AM9" s="70">
        <f>'2021'!AG4</f>
        <v>0.5</v>
      </c>
      <c r="AN9" s="20">
        <f>'2021'!AH4</f>
        <v>8.1999999999999993</v>
      </c>
      <c r="AO9" s="20">
        <f>'2021'!AI4</f>
        <v>0.12698412698412698</v>
      </c>
      <c r="AP9" s="76">
        <f>'2021'!AJ4</f>
        <v>4.3</v>
      </c>
      <c r="AQ9" s="21">
        <f>'2021'!AK4</f>
        <v>4</v>
      </c>
      <c r="AR9" s="21">
        <f>'2021'!AL4</f>
        <v>8</v>
      </c>
      <c r="AS9" s="21">
        <f>'2021'!AM4</f>
        <v>5</v>
      </c>
      <c r="AT9" s="21">
        <f>'2021'!AN4</f>
        <v>9</v>
      </c>
      <c r="AU9" s="21">
        <f>'2021'!AO4</f>
        <v>9</v>
      </c>
      <c r="AV9" s="21">
        <f>'2021'!AP4</f>
        <v>5</v>
      </c>
      <c r="AW9" s="21">
        <f>'2021'!AQ4</f>
        <v>8</v>
      </c>
      <c r="AX9" s="21">
        <f>'2021'!AR4</f>
        <v>10</v>
      </c>
      <c r="AY9" s="21">
        <f>'2021'!AS4</f>
        <v>1</v>
      </c>
      <c r="AZ9" s="21">
        <f>'2021'!AT4</f>
        <v>10</v>
      </c>
      <c r="BA9" s="21">
        <f>'2021'!AU4</f>
        <v>10</v>
      </c>
      <c r="BB9" s="21">
        <f>'2021'!AV4</f>
        <v>0</v>
      </c>
      <c r="BC9" s="21">
        <f>'2021'!AW4</f>
        <v>10.6</v>
      </c>
      <c r="BD9" s="21">
        <f>'2021'!AX4</f>
        <v>10.6</v>
      </c>
      <c r="BE9" s="21">
        <f>'2021'!AY4</f>
        <v>1.0874999999999999</v>
      </c>
      <c r="BF9" s="130">
        <f>'2021'!AZ4</f>
        <v>1.0874999999999999</v>
      </c>
      <c r="BG9" s="103">
        <f>'2021'!BA4</f>
        <v>0</v>
      </c>
      <c r="BH9" s="23">
        <f>'2021'!BB4</f>
        <v>1</v>
      </c>
      <c r="BI9" s="23">
        <f>'2021'!BC4</f>
        <v>0</v>
      </c>
      <c r="BJ9" s="23">
        <f>'2021'!BD4</f>
        <v>0</v>
      </c>
      <c r="BK9" s="23">
        <f>'2021'!BE4</f>
        <v>0</v>
      </c>
      <c r="BL9" s="23">
        <f>'2021'!BF4</f>
        <v>0</v>
      </c>
      <c r="BM9" s="23">
        <f>'2021'!BG4</f>
        <v>0</v>
      </c>
      <c r="BN9" s="74">
        <f>'2021'!BH4</f>
        <v>0</v>
      </c>
      <c r="BO9" s="74">
        <f>'2021'!BI4</f>
        <v>0</v>
      </c>
      <c r="BP9" s="74">
        <f>'2021'!BJ4</f>
        <v>0</v>
      </c>
      <c r="BQ9" s="23">
        <f>'2021'!BK4</f>
        <v>0</v>
      </c>
      <c r="BR9" s="23">
        <f>'2021'!BL4</f>
        <v>1</v>
      </c>
      <c r="BS9" s="55">
        <f>'2021'!BM4</f>
        <v>0</v>
      </c>
      <c r="BT9" s="61">
        <f>'2021'!BN4</f>
        <v>0</v>
      </c>
      <c r="BU9" s="61">
        <f>'2021'!BO4</f>
        <v>0</v>
      </c>
      <c r="BV9" s="61">
        <f>'2021'!BP4</f>
        <v>0</v>
      </c>
      <c r="BW9" s="72">
        <f>'2021'!BQ4</f>
        <v>0</v>
      </c>
      <c r="BX9" s="61">
        <f>'2021'!BR4</f>
        <v>0</v>
      </c>
      <c r="BY9" s="22">
        <f>'2021'!BS4</f>
        <v>0</v>
      </c>
      <c r="BZ9" s="23">
        <f>'2021'!BT4</f>
        <v>1</v>
      </c>
      <c r="CA9" s="23">
        <f>'2021'!BU4</f>
        <v>0</v>
      </c>
      <c r="CB9" s="23">
        <f>'2021'!BV4</f>
        <v>0</v>
      </c>
      <c r="CC9" s="23">
        <f>'2021'!BW4</f>
        <v>0</v>
      </c>
      <c r="CD9" s="23">
        <f>'2021'!BX4</f>
        <v>0</v>
      </c>
      <c r="CE9" s="23">
        <f>'2021'!BY4</f>
        <v>0</v>
      </c>
      <c r="CF9" s="74">
        <f>'2021'!BZ4</f>
        <v>0</v>
      </c>
      <c r="CG9" s="74">
        <f>'2021'!CA4</f>
        <v>0</v>
      </c>
      <c r="CH9" s="74">
        <f>'2021'!CB4</f>
        <v>0</v>
      </c>
      <c r="CI9" s="23">
        <f>'2021'!CC4</f>
        <v>0</v>
      </c>
      <c r="CJ9" s="23">
        <f>'2021'!CD4</f>
        <v>1</v>
      </c>
      <c r="CK9" s="55">
        <f>'2021'!CE4</f>
        <v>0</v>
      </c>
      <c r="CL9" s="61">
        <f>'2021'!CF4</f>
        <v>0</v>
      </c>
      <c r="CM9" s="61">
        <f>'2021'!CG4</f>
        <v>0</v>
      </c>
      <c r="CN9" s="61">
        <f>'2021'!CH4</f>
        <v>0</v>
      </c>
      <c r="CO9" s="73">
        <f>'2021'!CI4</f>
        <v>0</v>
      </c>
      <c r="CP9" s="62">
        <f>'2021'!CJ4</f>
        <v>0</v>
      </c>
      <c r="CQ9" s="22">
        <f>'2021'!CK4</f>
        <v>340</v>
      </c>
      <c r="CR9" s="23">
        <f>'2021'!CL4</f>
        <v>3165</v>
      </c>
      <c r="CS9" s="23">
        <f>'2021'!CM4</f>
        <v>4</v>
      </c>
      <c r="CT9" s="23">
        <f>'2021'!CN4</f>
        <v>0</v>
      </c>
      <c r="CU9" s="23">
        <f>'2021'!CO4</f>
        <v>40</v>
      </c>
      <c r="CV9" s="23">
        <f>'2021'!CP4</f>
        <v>28</v>
      </c>
      <c r="CW9" s="23">
        <f>'2021'!CQ4</f>
        <v>79.5</v>
      </c>
      <c r="CX9" s="24">
        <f>'2021'!CR4</f>
        <v>9.5</v>
      </c>
      <c r="CY9" s="24">
        <f>'2021'!CS4</f>
        <v>0</v>
      </c>
      <c r="CZ9" s="23">
        <f>'2021'!CT4</f>
        <v>42.9</v>
      </c>
      <c r="DA9" s="23">
        <f>'2021'!CU4</f>
        <v>289</v>
      </c>
      <c r="DB9" s="23">
        <f>'2021'!CV4</f>
        <v>3433</v>
      </c>
      <c r="DC9" s="55">
        <f>'2021'!CW4</f>
        <v>27</v>
      </c>
      <c r="DD9" s="61">
        <f>'2021'!CX4</f>
        <v>7.2</v>
      </c>
      <c r="DE9" s="61">
        <f>'2021'!CY4</f>
        <v>4</v>
      </c>
      <c r="DF9" s="61">
        <f>'2021'!CZ4</f>
        <v>4</v>
      </c>
      <c r="DG9" s="73">
        <f>'2021'!DA4</f>
        <v>3.98</v>
      </c>
      <c r="DH9" s="62">
        <f>'2021'!DB4</f>
        <v>10</v>
      </c>
      <c r="DI9" s="22">
        <f>'2021'!DC4</f>
        <v>3273</v>
      </c>
      <c r="DJ9" s="23">
        <f>'2021'!DD4</f>
        <v>3684</v>
      </c>
      <c r="DK9" s="23">
        <f>'2021'!DE4</f>
        <v>41</v>
      </c>
      <c r="DL9" s="23">
        <f>'2021'!DF4</f>
        <v>3</v>
      </c>
      <c r="DM9" s="23">
        <f>'2021'!DG4</f>
        <v>356</v>
      </c>
      <c r="DN9" s="23">
        <f>'2021'!DH4</f>
        <v>238</v>
      </c>
      <c r="DO9" s="23">
        <f>'2021'!DI4</f>
        <v>75.900000000000006</v>
      </c>
      <c r="DP9" s="74">
        <f>'2021'!DJ4</f>
        <v>8.6999999999999993</v>
      </c>
      <c r="DQ9" s="74">
        <f>'2021'!DK4</f>
        <v>2.4</v>
      </c>
      <c r="DR9" s="74">
        <f>'2021'!DL4</f>
        <v>50</v>
      </c>
      <c r="DS9" s="23">
        <f>'2021'!DM4</f>
        <v>688</v>
      </c>
      <c r="DT9" s="23">
        <f>'2021'!DN4</f>
        <v>3980</v>
      </c>
      <c r="DU9" s="55">
        <f>'2021'!DO4</f>
        <v>72</v>
      </c>
      <c r="DV9" s="61">
        <f>'2021'!DP4</f>
        <v>6</v>
      </c>
      <c r="DW9" s="61">
        <f>'2021'!DQ4</f>
        <v>10</v>
      </c>
      <c r="DX9" s="61">
        <f>'2021'!DR4</f>
        <v>8</v>
      </c>
      <c r="DY9" s="73">
        <f>'2021'!DS4</f>
        <v>3.27</v>
      </c>
      <c r="DZ9" s="62">
        <f>'2021'!DT4</f>
        <v>22</v>
      </c>
      <c r="EA9" s="22">
        <f>'2021'!DU4</f>
        <v>2098</v>
      </c>
      <c r="EB9" s="23">
        <f>'2021'!DV4</f>
        <v>2100</v>
      </c>
      <c r="EC9" s="23">
        <f>'2021'!DW4</f>
        <v>22</v>
      </c>
      <c r="ED9" s="23">
        <f>'2021'!DX4</f>
        <v>6</v>
      </c>
      <c r="EE9" s="23">
        <f>'2021'!DY4</f>
        <v>226</v>
      </c>
      <c r="EF9" s="23">
        <f>'2021'!DZ4</f>
        <v>158</v>
      </c>
      <c r="EG9" s="23">
        <f>'2021'!EA4</f>
        <v>80.8</v>
      </c>
      <c r="EH9" s="24">
        <f>'2021'!EB4</f>
        <v>7.8</v>
      </c>
      <c r="EI9" s="24">
        <f>'2021'!EC4</f>
        <v>2.2999999999999998</v>
      </c>
      <c r="EJ9" s="24">
        <f>'2021'!ED4</f>
        <v>59.4</v>
      </c>
      <c r="EK9" s="23">
        <f>'2021'!EE4</f>
        <v>517</v>
      </c>
      <c r="EL9" s="23">
        <f>'2021'!EF4</f>
        <v>2222</v>
      </c>
      <c r="EM9" s="55">
        <f>'2021'!EG4</f>
        <v>63</v>
      </c>
      <c r="EN9" s="73">
        <f>'2021'!EH4</f>
        <v>8.1999999999999993</v>
      </c>
      <c r="EO9" s="61">
        <f>'2021'!EI4</f>
        <v>5</v>
      </c>
      <c r="EP9" s="61">
        <f>'2021'!EJ4</f>
        <v>8</v>
      </c>
      <c r="EQ9" s="73">
        <f>'2021'!EK4</f>
        <v>4.3</v>
      </c>
      <c r="ER9" s="62">
        <f>'2021'!EL4</f>
        <v>17</v>
      </c>
    </row>
    <row r="10" spans="1:149" ht="15.75" customHeight="1" x14ac:dyDescent="0.2">
      <c r="A10" s="111">
        <f t="shared" si="0"/>
        <v>8</v>
      </c>
      <c r="B10" s="109">
        <f>'2024'!A4</f>
        <v>2</v>
      </c>
      <c r="C10" s="109">
        <v>2024</v>
      </c>
      <c r="D10" s="86" t="str">
        <f>'2024'!B4</f>
        <v>Caleb Williams</v>
      </c>
      <c r="E10" s="86" t="str" cm="1">
        <f t="array" ref="E10">_xlfn.IFS(F10&gt;13,"Cornerstone",AND(F10&gt;11.5,F10&lt;13),"Elite",AND(F10&gt;10,F10&lt;11.5),"Elite Upside",AND(F10&gt;=8.5,F10&lt;10),"Upside",AND(F10&gt;6.25,F10&lt;8.5),"Upside Lite",AND(F10&gt;4.5,F10&lt;6.25),"Outlier",AND(F10&gt;=3.5,F10&lt;4.5),"Outlier Lite",F10&lt;3.5,"Purgatory")</f>
        <v>Elite</v>
      </c>
      <c r="F10" s="11">
        <f>'2024'!C4</f>
        <v>12.483046874999999</v>
      </c>
      <c r="G10" s="11">
        <f t="shared" si="1"/>
        <v>96.1</v>
      </c>
      <c r="H10" s="245">
        <f t="shared" si="2"/>
        <v>2.1076023503671064</v>
      </c>
      <c r="I10" s="43" t="str">
        <f>'2024'!D4</f>
        <v>USC</v>
      </c>
      <c r="J10" s="14">
        <f>'2024'!E4</f>
        <v>5</v>
      </c>
      <c r="K10" s="44">
        <f>'2024'!F4</f>
        <v>37213</v>
      </c>
      <c r="L10" s="15">
        <f>'2024'!G4</f>
        <v>23.873972602739727</v>
      </c>
      <c r="M10" s="15" t="str">
        <f>'2024'!H4</f>
        <v>JR</v>
      </c>
      <c r="N10" s="15">
        <f>'2024'!I4</f>
        <v>22.454794520547946</v>
      </c>
      <c r="O10" s="15" t="str">
        <f>'2024'!J4</f>
        <v>Mobile Passer</v>
      </c>
      <c r="P10" s="14">
        <f>'2024'!K4</f>
        <v>73</v>
      </c>
      <c r="Q10" s="14">
        <f>'2024'!L4</f>
        <v>215</v>
      </c>
      <c r="R10" s="15">
        <f t="shared" si="3"/>
        <v>28.365516291925815</v>
      </c>
      <c r="S10" s="14">
        <f>'2024'!M4</f>
        <v>4.57</v>
      </c>
      <c r="T10" s="16">
        <f>'2024'!N4</f>
        <v>1</v>
      </c>
      <c r="U10" s="46">
        <f>'2024'!O4</f>
        <v>0</v>
      </c>
      <c r="V10" s="47">
        <f>'2024'!P4</f>
        <v>0</v>
      </c>
      <c r="W10" s="47">
        <f>'2024'!Q4</f>
        <v>0.6596515439020183</v>
      </c>
      <c r="X10" s="47">
        <f>'2024'!R4</f>
        <v>0.96656729131175467</v>
      </c>
      <c r="Y10" s="47">
        <f>'2024'!S4</f>
        <v>0.91266266266266272</v>
      </c>
      <c r="Z10" s="17">
        <f>'2024'!T4</f>
        <v>0.93961497698720864</v>
      </c>
      <c r="AA10" s="17">
        <f>'2024'!U4</f>
        <v>0.79867273043912734</v>
      </c>
      <c r="AB10" s="17">
        <f>'2024'!V4</f>
        <v>0.23476297968397292</v>
      </c>
      <c r="AC10" s="17">
        <f>'2024'!W4</f>
        <v>0.17934508816120906</v>
      </c>
      <c r="AD10" s="17">
        <f>'2024'!X4</f>
        <v>0.20705403392259097</v>
      </c>
      <c r="AE10" s="18">
        <f>'2024'!Y4</f>
        <v>0.17599592883420231</v>
      </c>
      <c r="AF10" s="19">
        <f>'2024'!Z4</f>
        <v>19.797260273972604</v>
      </c>
      <c r="AG10" s="20">
        <f>'2024'!AA4</f>
        <v>98.583368908206154</v>
      </c>
      <c r="AH10" s="71">
        <f>'2024'!AB4</f>
        <v>0.68020304568527923</v>
      </c>
      <c r="AI10" s="102">
        <f>'2024'!AC4</f>
        <v>13.60820895522388</v>
      </c>
      <c r="AJ10" s="71">
        <f>'2024'!AD4</f>
        <v>0.77500000000000002</v>
      </c>
      <c r="AK10" s="71">
        <f>'2024'!AE4</f>
        <v>6.6000000000000003E-2</v>
      </c>
      <c r="AL10" s="71">
        <f>'2024'!AF4</f>
        <v>1.8000000000000002E-2</v>
      </c>
      <c r="AM10" s="70">
        <f>'2024'!AG4</f>
        <v>0.53</v>
      </c>
      <c r="AN10" s="20">
        <f>'2024'!AH4</f>
        <v>6.6382978723404253</v>
      </c>
      <c r="AO10" s="20">
        <f>'2024'!AI4</f>
        <v>0.38297872340425532</v>
      </c>
      <c r="AP10" s="76">
        <f>'2024'!AJ4</f>
        <v>3.82</v>
      </c>
      <c r="AQ10" s="21">
        <f>'2024'!AK4</f>
        <v>6</v>
      </c>
      <c r="AR10" s="21">
        <f>'2024'!AL4</f>
        <v>8</v>
      </c>
      <c r="AS10" s="21">
        <f>'2024'!AM4</f>
        <v>7</v>
      </c>
      <c r="AT10" s="21">
        <f>'2024'!AN4</f>
        <v>5</v>
      </c>
      <c r="AU10" s="21">
        <f>'2024'!AO4</f>
        <v>10</v>
      </c>
      <c r="AV10" s="21">
        <f>'2024'!AP4</f>
        <v>6</v>
      </c>
      <c r="AW10" s="21">
        <f>'2024'!AQ4</f>
        <v>7</v>
      </c>
      <c r="AX10" s="21">
        <f>'2024'!AR4</f>
        <v>7</v>
      </c>
      <c r="AY10" s="21">
        <f>'2024'!AS4</f>
        <v>10</v>
      </c>
      <c r="AZ10" s="21">
        <f>'2024'!AT4</f>
        <v>9</v>
      </c>
      <c r="BA10" s="21">
        <f>'2024'!AU4</f>
        <v>10</v>
      </c>
      <c r="BB10" s="21">
        <f>'2024'!AV4</f>
        <v>0</v>
      </c>
      <c r="BC10" s="21">
        <f>'2024'!AW4</f>
        <v>10.57</v>
      </c>
      <c r="BD10" s="21">
        <f>'2024'!AX4</f>
        <v>10.57</v>
      </c>
      <c r="BE10" s="21">
        <f>'2024'!AY4</f>
        <v>1.2375</v>
      </c>
      <c r="BF10" s="130">
        <f>'2024'!AZ4</f>
        <v>0.92812500000000009</v>
      </c>
      <c r="BG10" s="103">
        <f>'2024'!BA4</f>
        <v>0</v>
      </c>
      <c r="BH10" s="23">
        <f>'2024'!BB4</f>
        <v>1</v>
      </c>
      <c r="BI10" s="23">
        <f>'2024'!BC4</f>
        <v>0</v>
      </c>
      <c r="BJ10" s="23">
        <f>'2024'!BD4</f>
        <v>0</v>
      </c>
      <c r="BK10" s="23">
        <f>'2024'!BE4</f>
        <v>0</v>
      </c>
      <c r="BL10" s="23">
        <f>'2024'!BF4</f>
        <v>0</v>
      </c>
      <c r="BM10" s="23">
        <f>'2024'!BG4</f>
        <v>0</v>
      </c>
      <c r="BN10" s="74">
        <f>'2024'!BH4</f>
        <v>0</v>
      </c>
      <c r="BO10" s="74">
        <f>'2024'!BI4</f>
        <v>0</v>
      </c>
      <c r="BP10" s="74">
        <f>'2024'!BJ4</f>
        <v>0</v>
      </c>
      <c r="BQ10" s="23">
        <f>'2024'!BK4</f>
        <v>0</v>
      </c>
      <c r="BR10" s="23">
        <f>'2024'!BL4</f>
        <v>1</v>
      </c>
      <c r="BS10" s="55">
        <f>'2024'!BM4</f>
        <v>0</v>
      </c>
      <c r="BT10" s="61">
        <f>'2024'!BN4</f>
        <v>0</v>
      </c>
      <c r="BU10" s="61">
        <f>'2024'!BO4</f>
        <v>0</v>
      </c>
      <c r="BV10" s="61">
        <f>'2024'!BP4</f>
        <v>0</v>
      </c>
      <c r="BW10" s="72">
        <f>'2024'!BQ4</f>
        <v>0</v>
      </c>
      <c r="BX10" s="61">
        <f>'2024'!BR4</f>
        <v>0</v>
      </c>
      <c r="BY10" s="22">
        <f>'2024'!BS4</f>
        <v>0</v>
      </c>
      <c r="BZ10" s="23">
        <f>'2024'!BT4</f>
        <v>1</v>
      </c>
      <c r="CA10" s="23">
        <f>'2024'!BU4</f>
        <v>0</v>
      </c>
      <c r="CB10" s="23">
        <f>'2024'!BV4</f>
        <v>0</v>
      </c>
      <c r="CC10" s="23">
        <f>'2024'!BW4</f>
        <v>0</v>
      </c>
      <c r="CD10" s="23">
        <f>'2024'!BX4</f>
        <v>0</v>
      </c>
      <c r="CE10" s="23">
        <f>'2024'!BY4</f>
        <v>0</v>
      </c>
      <c r="CF10" s="74">
        <f>'2024'!BZ4</f>
        <v>0</v>
      </c>
      <c r="CG10" s="74">
        <f>'2024'!CA4</f>
        <v>0</v>
      </c>
      <c r="CH10" s="74">
        <f>'2024'!CB4</f>
        <v>0</v>
      </c>
      <c r="CI10" s="23">
        <f>'2024'!CC4</f>
        <v>0</v>
      </c>
      <c r="CJ10" s="23">
        <f>'2024'!CD4</f>
        <v>1</v>
      </c>
      <c r="CK10" s="55">
        <f>'2024'!CE4</f>
        <v>0</v>
      </c>
      <c r="CL10" s="61">
        <f>'2024'!CF4</f>
        <v>0</v>
      </c>
      <c r="CM10" s="61">
        <f>'2024'!CG4</f>
        <v>0</v>
      </c>
      <c r="CN10" s="61">
        <f>'2024'!CH4</f>
        <v>0</v>
      </c>
      <c r="CO10" s="73">
        <f>'2024'!CI4</f>
        <v>0</v>
      </c>
      <c r="CP10" s="62">
        <f>'2024'!CJ4</f>
        <v>0</v>
      </c>
      <c r="CQ10" s="22">
        <f>'2024'!CK4</f>
        <v>1912</v>
      </c>
      <c r="CR10" s="23">
        <f>'2024'!CL4</f>
        <v>2898.5</v>
      </c>
      <c r="CS10" s="23">
        <f>'2024'!CM4</f>
        <v>21</v>
      </c>
      <c r="CT10" s="23">
        <f>'2024'!CN4</f>
        <v>4</v>
      </c>
      <c r="CU10" s="23">
        <f>'2024'!CO4</f>
        <v>212</v>
      </c>
      <c r="CV10" s="23">
        <f>'2024'!CP4</f>
        <v>136</v>
      </c>
      <c r="CW10" s="23">
        <f>'2024'!CQ4</f>
        <v>73.400000000000006</v>
      </c>
      <c r="CX10" s="24">
        <f>'2024'!CR4</f>
        <v>6.6</v>
      </c>
      <c r="CY10" s="24">
        <f>'2024'!CS4</f>
        <v>2.6</v>
      </c>
      <c r="CZ10" s="23">
        <f>'2024'!CT4</f>
        <v>41.9</v>
      </c>
      <c r="DA10" s="23">
        <f>'2024'!CU4</f>
        <v>559</v>
      </c>
      <c r="DB10" s="23">
        <f>'2024'!CV4</f>
        <v>2631</v>
      </c>
      <c r="DC10" s="55">
        <f>'2024'!CW4</f>
        <v>64</v>
      </c>
      <c r="DD10" s="61">
        <f>'2024'!CX4</f>
        <v>8.734375</v>
      </c>
      <c r="DE10" s="61">
        <f>'2024'!CY4</f>
        <v>6</v>
      </c>
      <c r="DF10" s="61">
        <f>'2024'!CZ4</f>
        <v>22</v>
      </c>
      <c r="DG10" s="73">
        <f>'2024'!DA4</f>
        <v>4.95</v>
      </c>
      <c r="DH10" s="62">
        <f>'2024'!DB4</f>
        <v>13</v>
      </c>
      <c r="DI10" s="22">
        <f>'2024'!DC4</f>
        <v>4539</v>
      </c>
      <c r="DJ10" s="23">
        <f>'2024'!DD4</f>
        <v>4696</v>
      </c>
      <c r="DK10" s="23">
        <f>'2024'!DE4</f>
        <v>42</v>
      </c>
      <c r="DL10" s="23">
        <f>'2024'!DF4</f>
        <v>5</v>
      </c>
      <c r="DM10" s="23">
        <f>'2024'!DG4</f>
        <v>502</v>
      </c>
      <c r="DN10" s="23">
        <f>'2024'!DH4</f>
        <v>334</v>
      </c>
      <c r="DO10" s="23">
        <f>'2024'!DI4</f>
        <v>76</v>
      </c>
      <c r="DP10" s="74">
        <f>'2024'!DJ4</f>
        <v>6</v>
      </c>
      <c r="DQ10" s="74">
        <f>'2024'!DK4</f>
        <v>1.8</v>
      </c>
      <c r="DR10" s="74">
        <f>'2024'!DL4</f>
        <v>47.7</v>
      </c>
      <c r="DS10" s="23">
        <f>'2024'!DM4</f>
        <v>624</v>
      </c>
      <c r="DT10" s="23">
        <f>'2024'!DN4</f>
        <v>2658</v>
      </c>
      <c r="DU10" s="55">
        <f>'2024'!DO4</f>
        <v>94</v>
      </c>
      <c r="DV10" s="61">
        <f>'2024'!DP4</f>
        <v>6.6382978723404253</v>
      </c>
      <c r="DW10" s="61">
        <f>'2024'!DQ4</f>
        <v>10</v>
      </c>
      <c r="DX10" s="61">
        <f>'2024'!DR4</f>
        <v>36</v>
      </c>
      <c r="DY10" s="73">
        <f>'2024'!DS4</f>
        <v>3.82</v>
      </c>
      <c r="DZ10" s="62">
        <f>'2024'!DT4</f>
        <v>27</v>
      </c>
      <c r="EA10" s="22">
        <f>'2024'!DU4</f>
        <v>3647</v>
      </c>
      <c r="EB10" s="23">
        <f>'2024'!DV4</f>
        <v>3996</v>
      </c>
      <c r="EC10" s="23">
        <f>'2024'!DW4</f>
        <v>30</v>
      </c>
      <c r="ED10" s="23">
        <f>'2024'!DX4</f>
        <v>5</v>
      </c>
      <c r="EE10" s="23">
        <f>'2024'!DY4</f>
        <v>394</v>
      </c>
      <c r="EF10" s="23">
        <f>'2024'!DZ4</f>
        <v>268</v>
      </c>
      <c r="EG10" s="23">
        <f>'2024'!EA4</f>
        <v>77.5</v>
      </c>
      <c r="EH10" s="24">
        <f>'2024'!EB4</f>
        <v>6.2</v>
      </c>
      <c r="EI10" s="24">
        <f>'2024'!EC4</f>
        <v>3.6</v>
      </c>
      <c r="EJ10" s="24">
        <f>'2024'!ED4</f>
        <v>53</v>
      </c>
      <c r="EK10" s="23">
        <f>'2024'!EE4</f>
        <v>356</v>
      </c>
      <c r="EL10" s="23">
        <f>'2024'!EF4</f>
        <v>1985</v>
      </c>
      <c r="EM10" s="55">
        <f>'2024'!EG4</f>
        <v>94</v>
      </c>
      <c r="EN10" s="73">
        <f>'2024'!EH4</f>
        <v>3.7872340425531914</v>
      </c>
      <c r="EO10" s="61">
        <f>'2024'!EI4</f>
        <v>11</v>
      </c>
      <c r="EP10" s="61">
        <f>'2024'!EJ4</f>
        <v>16</v>
      </c>
      <c r="EQ10" s="73">
        <f>'2024'!EK4</f>
        <v>1.97</v>
      </c>
      <c r="ER10" s="62">
        <f>'2024'!EL4</f>
        <v>17</v>
      </c>
    </row>
    <row r="11" spans="1:149" ht="15.75" customHeight="1" x14ac:dyDescent="0.2">
      <c r="A11" s="111">
        <f t="shared" si="0"/>
        <v>9</v>
      </c>
      <c r="B11" s="109">
        <f>'2015'!A3</f>
        <v>1</v>
      </c>
      <c r="C11" s="109">
        <v>2015</v>
      </c>
      <c r="D11" s="86" t="str">
        <f>'2015'!B3</f>
        <v>Marcus Mariota</v>
      </c>
      <c r="E11" s="86" t="str" cm="1">
        <f t="array" ref="E11">_xlfn.IFS(F11&gt;13,"Cornerstone",AND(F11&gt;11.5,F11&lt;13),"Elite",AND(F11&gt;10,F11&lt;11.5),"Elite Upside",AND(F11&gt;=8.5,F11&lt;10),"Upside",AND(F11&gt;6.25,F11&lt;8.5),"Upside Lite",AND(F11&gt;4.5,F11&lt;6.25),"Outlier",AND(F11&gt;=3.5,F11&lt;4.5),"Outlier Lite",F11&lt;3.5,"Purgatory")</f>
        <v>Elite</v>
      </c>
      <c r="F11" s="11">
        <f>'2015'!C3</f>
        <v>12.387499999999999</v>
      </c>
      <c r="G11" s="11">
        <f t="shared" si="1"/>
        <v>95.6</v>
      </c>
      <c r="H11" s="245">
        <f t="shared" si="2"/>
        <v>2.0797084443106155</v>
      </c>
      <c r="I11" s="43" t="str">
        <f>'2015'!D3</f>
        <v>Oregon</v>
      </c>
      <c r="J11" s="14">
        <f>'2015'!E3</f>
        <v>5</v>
      </c>
      <c r="K11" s="44">
        <f>'2015'!F3</f>
        <v>34272</v>
      </c>
      <c r="L11" s="15">
        <f>'2015'!G3</f>
        <v>31.931506849315067</v>
      </c>
      <c r="M11" s="15" t="str">
        <f>'2015'!H3</f>
        <v>JR</v>
      </c>
      <c r="N11" s="15">
        <f>'2015'!I3</f>
        <v>21.504109589041096</v>
      </c>
      <c r="O11" s="15" t="str">
        <f>'2015'!J3</f>
        <v>Dual Threat</v>
      </c>
      <c r="P11" s="14">
        <f>'2015'!K3</f>
        <v>76</v>
      </c>
      <c r="Q11" s="14">
        <f>'2015'!L3</f>
        <v>222</v>
      </c>
      <c r="R11" s="15">
        <f t="shared" si="3"/>
        <v>27.022389086329419</v>
      </c>
      <c r="S11" s="14">
        <f>'2015'!M3</f>
        <v>4.5199999999999996</v>
      </c>
      <c r="T11" s="16">
        <f>'2015'!N3</f>
        <v>1</v>
      </c>
      <c r="U11" s="46">
        <f>'2015'!O3</f>
        <v>0</v>
      </c>
      <c r="V11" s="47">
        <f>'2015'!P3</f>
        <v>0</v>
      </c>
      <c r="W11" s="47">
        <f>'2015'!Q3</f>
        <v>0.92693905817174516</v>
      </c>
      <c r="X11" s="47">
        <f>'2015'!R3</f>
        <v>0.96727368698865135</v>
      </c>
      <c r="Y11" s="47">
        <f>'2015'!S3</f>
        <v>0.94922125026669513</v>
      </c>
      <c r="Z11" s="17">
        <f>'2015'!T3</f>
        <v>0.95824746862767318</v>
      </c>
      <c r="AA11" s="17">
        <f>'2015'!U3</f>
        <v>0.8145103483335222</v>
      </c>
      <c r="AB11" s="17">
        <f>'2015'!V3</f>
        <v>0.23251366120218578</v>
      </c>
      <c r="AC11" s="17">
        <f>'2015'!W3</f>
        <v>0.25473228772309359</v>
      </c>
      <c r="AD11" s="17">
        <f>'2015'!X3</f>
        <v>0.25473228772309359</v>
      </c>
      <c r="AE11" s="18">
        <f>'2015'!Y3</f>
        <v>0.21652244456462955</v>
      </c>
      <c r="AF11" s="19">
        <f>'2015'!Z3</f>
        <v>18.849315068493151</v>
      </c>
      <c r="AG11" s="20">
        <f>'2015'!AA3</f>
        <v>106.37246683189191</v>
      </c>
      <c r="AH11" s="71">
        <f>'2015'!AB3</f>
        <v>0.68243243243243246</v>
      </c>
      <c r="AI11" s="102">
        <f>'2015'!AC3</f>
        <v>14.683168316831683</v>
      </c>
      <c r="AJ11" s="71">
        <f>'2015'!AD3</f>
        <v>0.76700000000000002</v>
      </c>
      <c r="AK11" s="71">
        <f>'2015'!AE3</f>
        <v>5.5E-2</v>
      </c>
      <c r="AL11" s="71">
        <f>'2015'!AF3</f>
        <v>2.7999999999999997E-2</v>
      </c>
      <c r="AM11" s="70">
        <f>'2015'!AG3</f>
        <v>0.50800000000000001</v>
      </c>
      <c r="AN11" s="20">
        <f>'2015'!AH3</f>
        <v>11.1</v>
      </c>
      <c r="AO11" s="20">
        <f>'2015'!AI3</f>
        <v>0.17142857142857143</v>
      </c>
      <c r="AP11" s="76">
        <f>'2015'!AJ3</f>
        <v>3.62</v>
      </c>
      <c r="AQ11" s="21">
        <f>'2015'!AK3</f>
        <v>9</v>
      </c>
      <c r="AR11" s="21">
        <f>'2015'!AL3</f>
        <v>10</v>
      </c>
      <c r="AS11" s="21">
        <f>'2015'!AM3</f>
        <v>6</v>
      </c>
      <c r="AT11" s="21">
        <f>'2015'!AN3</f>
        <v>3</v>
      </c>
      <c r="AU11" s="21">
        <f>'2015'!AO3</f>
        <v>7</v>
      </c>
      <c r="AV11" s="21">
        <f>'2015'!AP3</f>
        <v>5</v>
      </c>
      <c r="AW11" s="21">
        <f>'2015'!AQ3</f>
        <v>8</v>
      </c>
      <c r="AX11" s="21">
        <f>'2015'!AR3</f>
        <v>10</v>
      </c>
      <c r="AY11" s="21">
        <f>'2015'!AS3</f>
        <v>4</v>
      </c>
      <c r="AZ11" s="21">
        <f>'2015'!AT3</f>
        <v>8</v>
      </c>
      <c r="BA11" s="21">
        <f>'2015'!AU3</f>
        <v>10</v>
      </c>
      <c r="BB11" s="21">
        <f>'2015'!AV3</f>
        <v>0</v>
      </c>
      <c r="BC11" s="21">
        <f>'2015'!AW3</f>
        <v>9.35</v>
      </c>
      <c r="BD11" s="21">
        <f>'2015'!AX3</f>
        <v>9.35</v>
      </c>
      <c r="BE11" s="21">
        <f>'2015'!AY3</f>
        <v>1.125</v>
      </c>
      <c r="BF11" s="130">
        <f>'2015'!AZ3</f>
        <v>1.125</v>
      </c>
      <c r="BG11" s="103">
        <f>'2015'!BA3</f>
        <v>0</v>
      </c>
      <c r="BH11" s="23">
        <f>'2015'!BB3</f>
        <v>1</v>
      </c>
      <c r="BI11" s="23">
        <f>'2015'!BC3</f>
        <v>0</v>
      </c>
      <c r="BJ11" s="23">
        <f>'2015'!BD3</f>
        <v>0</v>
      </c>
      <c r="BK11" s="23">
        <f>'2015'!BE3</f>
        <v>0</v>
      </c>
      <c r="BL11" s="23">
        <f>'2015'!BF3</f>
        <v>0</v>
      </c>
      <c r="BM11" s="23">
        <f>'2015'!BG3</f>
        <v>0</v>
      </c>
      <c r="BN11" s="74">
        <f>'2015'!BH3</f>
        <v>0</v>
      </c>
      <c r="BO11" s="74">
        <f>'2015'!BI3</f>
        <v>0</v>
      </c>
      <c r="BP11" s="74">
        <f>'2015'!BJ3</f>
        <v>0</v>
      </c>
      <c r="BQ11" s="23">
        <f>'2015'!BK3</f>
        <v>0</v>
      </c>
      <c r="BR11" s="23">
        <f>'2015'!BL3</f>
        <v>1</v>
      </c>
      <c r="BS11" s="55">
        <f>'2015'!BM3</f>
        <v>0</v>
      </c>
      <c r="BT11" s="61">
        <f>'2015'!BN3</f>
        <v>0</v>
      </c>
      <c r="BU11" s="61">
        <f>'2015'!BO3</f>
        <v>0</v>
      </c>
      <c r="BV11" s="61">
        <f>'2015'!BP3</f>
        <v>0</v>
      </c>
      <c r="BW11" s="72">
        <f>'2015'!BQ3</f>
        <v>0</v>
      </c>
      <c r="BX11" s="61">
        <f>'2015'!BR3</f>
        <v>0</v>
      </c>
      <c r="BY11" s="22">
        <f>'2015'!BS3</f>
        <v>0</v>
      </c>
      <c r="BZ11" s="23">
        <f>'2015'!BT3</f>
        <v>1</v>
      </c>
      <c r="CA11" s="23">
        <f>'2015'!BU3</f>
        <v>0</v>
      </c>
      <c r="CB11" s="23">
        <f>'2015'!BV3</f>
        <v>0</v>
      </c>
      <c r="CC11" s="23">
        <f>'2015'!BW3</f>
        <v>0</v>
      </c>
      <c r="CD11" s="23">
        <f>'2015'!BX3</f>
        <v>0</v>
      </c>
      <c r="CE11" s="23">
        <f>'2015'!BY3</f>
        <v>0</v>
      </c>
      <c r="CF11" s="74">
        <f>'2015'!BZ3</f>
        <v>0</v>
      </c>
      <c r="CG11" s="74">
        <f>'2015'!CA3</f>
        <v>0</v>
      </c>
      <c r="CH11" s="74">
        <f>'2015'!CB3</f>
        <v>0</v>
      </c>
      <c r="CI11" s="23">
        <f>'2015'!CC3</f>
        <v>0</v>
      </c>
      <c r="CJ11" s="23">
        <f>'2015'!CD3</f>
        <v>1</v>
      </c>
      <c r="CK11" s="55">
        <f>'2015'!CE3</f>
        <v>0</v>
      </c>
      <c r="CL11" s="61">
        <f>'2015'!CF3</f>
        <v>0</v>
      </c>
      <c r="CM11" s="61">
        <f>'2015'!CG3</f>
        <v>0</v>
      </c>
      <c r="CN11" s="61">
        <f>'2015'!CH3</f>
        <v>0</v>
      </c>
      <c r="CO11" s="73">
        <f>'2015'!CI3</f>
        <v>0</v>
      </c>
      <c r="CP11" s="62">
        <f>'2015'!CJ3</f>
        <v>0</v>
      </c>
      <c r="CQ11" s="22">
        <f>'2015'!CK3</f>
        <v>2677</v>
      </c>
      <c r="CR11" s="23">
        <f>'2015'!CL3</f>
        <v>2888</v>
      </c>
      <c r="CS11" s="23">
        <f>'2015'!CM3</f>
        <v>32</v>
      </c>
      <c r="CT11" s="23">
        <f>'2015'!CN3</f>
        <v>6</v>
      </c>
      <c r="CU11" s="23">
        <f>'2015'!CO3</f>
        <v>336</v>
      </c>
      <c r="CV11" s="23">
        <f>'2015'!CP3</f>
        <v>230</v>
      </c>
      <c r="CW11" s="23">
        <f>'2015'!CQ3</f>
        <v>0</v>
      </c>
      <c r="CX11" s="24">
        <f>'2015'!CR3</f>
        <v>0</v>
      </c>
      <c r="CY11" s="24">
        <f>'2015'!CS3</f>
        <v>0</v>
      </c>
      <c r="CZ11" s="23">
        <f>'2015'!CT3</f>
        <v>0</v>
      </c>
      <c r="DA11" s="23">
        <f>'2015'!CU3</f>
        <v>0</v>
      </c>
      <c r="DB11" s="23">
        <f>'2015'!CV3</f>
        <v>1</v>
      </c>
      <c r="DC11" s="55">
        <f>'2015'!CW3</f>
        <v>0</v>
      </c>
      <c r="DD11" s="61">
        <f>'2015'!CX3</f>
        <v>0</v>
      </c>
      <c r="DE11" s="61">
        <f>'2015'!CY3</f>
        <v>0</v>
      </c>
      <c r="DF11" s="61">
        <f>'2015'!CZ3</f>
        <v>0</v>
      </c>
      <c r="DG11" s="73">
        <f>'2015'!DA3</f>
        <v>0</v>
      </c>
      <c r="DH11" s="62">
        <f>'2015'!DB3</f>
        <v>0</v>
      </c>
      <c r="DI11" s="22">
        <f>'2015'!DC3</f>
        <v>3665</v>
      </c>
      <c r="DJ11" s="23">
        <f>'2015'!DD3</f>
        <v>3789</v>
      </c>
      <c r="DK11" s="23">
        <f>'2015'!DE3</f>
        <v>31</v>
      </c>
      <c r="DL11" s="23">
        <f>'2015'!DF3</f>
        <v>4</v>
      </c>
      <c r="DM11" s="23">
        <f>'2015'!DG3</f>
        <v>386</v>
      </c>
      <c r="DN11" s="23">
        <f>'2015'!DH3</f>
        <v>245</v>
      </c>
      <c r="DO11" s="23">
        <f>'2015'!DI3</f>
        <v>0</v>
      </c>
      <c r="DP11" s="74">
        <f>'2015'!DJ3</f>
        <v>0</v>
      </c>
      <c r="DQ11" s="74">
        <f>'2015'!DK3</f>
        <v>0</v>
      </c>
      <c r="DR11" s="74">
        <f>'2015'!DL3</f>
        <v>0</v>
      </c>
      <c r="DS11" s="23">
        <f>'2015'!DM3</f>
        <v>851</v>
      </c>
      <c r="DT11" s="23">
        <f>'2015'!DN3</f>
        <v>3660</v>
      </c>
      <c r="DU11" s="55">
        <f>'2015'!DO3</f>
        <v>77</v>
      </c>
      <c r="DV11" s="61">
        <f>'2015'!DP3</f>
        <v>11.1</v>
      </c>
      <c r="DW11" s="61">
        <f>'2015'!DQ3</f>
        <v>9</v>
      </c>
      <c r="DX11" s="61">
        <f>'2015'!DR3</f>
        <v>17</v>
      </c>
      <c r="DY11" s="73">
        <f>'2015'!DS3</f>
        <v>3.62</v>
      </c>
      <c r="DZ11" s="62">
        <f>'2015'!DT3</f>
        <v>33</v>
      </c>
      <c r="EA11" s="22">
        <f>'2015'!DU3</f>
        <v>4449</v>
      </c>
      <c r="EB11" s="23">
        <f>'2015'!DV3</f>
        <v>4687</v>
      </c>
      <c r="EC11" s="23">
        <f>'2015'!DW3</f>
        <v>42</v>
      </c>
      <c r="ED11" s="23">
        <f>'2015'!DX3</f>
        <v>4</v>
      </c>
      <c r="EE11" s="23">
        <f>'2015'!DY3</f>
        <v>444</v>
      </c>
      <c r="EF11" s="23">
        <f>'2015'!DZ3</f>
        <v>303</v>
      </c>
      <c r="EG11" s="23">
        <f>'2015'!EA3</f>
        <v>76.7</v>
      </c>
      <c r="EH11" s="24">
        <f>'2015'!EB3</f>
        <v>5.5</v>
      </c>
      <c r="EI11" s="24">
        <f>'2015'!EC3</f>
        <v>2.8</v>
      </c>
      <c r="EJ11" s="24">
        <f>'2015'!ED3</f>
        <v>50.8</v>
      </c>
      <c r="EK11" s="23">
        <f>'2015'!EE3</f>
        <v>942</v>
      </c>
      <c r="EL11" s="23">
        <f>'2015'!EF3</f>
        <v>3698</v>
      </c>
      <c r="EM11" s="55">
        <f>'2015'!EG3</f>
        <v>70</v>
      </c>
      <c r="EN11" s="73">
        <f>'2015'!EH3</f>
        <v>8.8000000000000007</v>
      </c>
      <c r="EO11" s="61">
        <f>'2015'!EI3</f>
        <v>15</v>
      </c>
      <c r="EP11" s="61">
        <f>'2015'!EJ3</f>
        <v>12</v>
      </c>
      <c r="EQ11" s="73">
        <f>'2015'!EK3</f>
        <v>3.17</v>
      </c>
      <c r="ER11" s="62">
        <f>'2015'!EL3</f>
        <v>33</v>
      </c>
    </row>
    <row r="12" spans="1:149" ht="15.75" customHeight="1" x14ac:dyDescent="0.2">
      <c r="A12" s="111">
        <f t="shared" si="0"/>
        <v>10</v>
      </c>
      <c r="B12" s="109">
        <f>'2024'!A5</f>
        <v>3</v>
      </c>
      <c r="C12" s="109">
        <v>2024</v>
      </c>
      <c r="D12" s="86" t="str">
        <f>'2024'!B5</f>
        <v>Drake Maye</v>
      </c>
      <c r="E12" s="86" t="str" cm="1">
        <f t="array" ref="E12">_xlfn.IFS(F12&gt;13,"Cornerstone",AND(F12&gt;11.5,F12&lt;13),"Elite",AND(F12&gt;10,F12&lt;11.5),"Elite Upside",AND(F12&gt;=8.5,F12&lt;10),"Upside",AND(F12&gt;6.25,F12&lt;8.5),"Upside Lite",AND(F12&gt;4.5,F12&lt;6.25),"Outlier",AND(F12&gt;=3.5,F12&lt;4.5),"Outlier Lite",F12&lt;3.5,"Purgatory")</f>
        <v>Elite</v>
      </c>
      <c r="F12" s="11">
        <f>'2024'!C5</f>
        <v>12.385859374999999</v>
      </c>
      <c r="G12" s="11">
        <f t="shared" si="1"/>
        <v>95.1</v>
      </c>
      <c r="H12" s="245">
        <f t="shared" si="2"/>
        <v>2.0792294810831531</v>
      </c>
      <c r="I12" s="43" t="str">
        <f>'2024'!D5</f>
        <v>North Carolina</v>
      </c>
      <c r="J12" s="14">
        <f>'2024'!E5</f>
        <v>4</v>
      </c>
      <c r="K12" s="44">
        <f>'2024'!F5</f>
        <v>37498</v>
      </c>
      <c r="L12" s="15">
        <f>'2024'!G5</f>
        <v>23.093150684931508</v>
      </c>
      <c r="M12" s="15" t="str">
        <f>'2024'!H5</f>
        <v>JR</v>
      </c>
      <c r="N12" s="15">
        <f>'2024'!I5</f>
        <v>21.673972602739727</v>
      </c>
      <c r="O12" s="15" t="str">
        <f>'2024'!J5</f>
        <v>Mobile Passer</v>
      </c>
      <c r="P12" s="14">
        <f>'2024'!K5</f>
        <v>76</v>
      </c>
      <c r="Q12" s="14">
        <f>'2024'!L5</f>
        <v>230</v>
      </c>
      <c r="R12" s="15">
        <f t="shared" si="3"/>
        <v>27.996168873224175</v>
      </c>
      <c r="S12" s="14">
        <f>'2024'!M5</f>
        <v>4.5999999999999996</v>
      </c>
      <c r="T12" s="16">
        <f>'2024'!N5</f>
        <v>1</v>
      </c>
      <c r="U12" s="46">
        <f>'2024'!O5</f>
        <v>0</v>
      </c>
      <c r="V12" s="47">
        <f>'2024'!P5</f>
        <v>0</v>
      </c>
      <c r="W12" s="47">
        <f>'2024'!Q5</f>
        <v>8.701603441533047E-2</v>
      </c>
      <c r="X12" s="47">
        <f>'2024'!R5</f>
        <v>0.99145496535796762</v>
      </c>
      <c r="Y12" s="47">
        <f>'2024'!S5</f>
        <v>0.92774492157366928</v>
      </c>
      <c r="Z12" s="17">
        <f>'2024'!T5</f>
        <v>0.95959994346581845</v>
      </c>
      <c r="AA12" s="17">
        <f>'2024'!U5</f>
        <v>0.86363994911923658</v>
      </c>
      <c r="AB12" s="17">
        <f>'2024'!V5</f>
        <v>0.37583612040133779</v>
      </c>
      <c r="AC12" s="17">
        <f>'2024'!W5</f>
        <v>0.21684053651266766</v>
      </c>
      <c r="AD12" s="17">
        <f>'2024'!X5</f>
        <v>0.2963383284570027</v>
      </c>
      <c r="AE12" s="18">
        <f>'2024'!Y5</f>
        <v>0.26670449561130244</v>
      </c>
      <c r="AF12" s="19">
        <f>'2024'!Z5</f>
        <v>20.030136986301368</v>
      </c>
      <c r="AG12" s="20">
        <f>'2024'!AA5</f>
        <v>102.73691131749818</v>
      </c>
      <c r="AH12" s="71">
        <f>'2024'!AB5</f>
        <v>0.65697674418604646</v>
      </c>
      <c r="AI12" s="102">
        <f>'2024'!AC5</f>
        <v>13.412639405204461</v>
      </c>
      <c r="AJ12" s="71">
        <f>'2024'!AD5</f>
        <v>0.754</v>
      </c>
      <c r="AK12" s="71">
        <f>'2024'!AE5</f>
        <v>8.4000000000000005E-2</v>
      </c>
      <c r="AL12" s="71">
        <f>'2024'!AF5</f>
        <v>1.7000000000000001E-2</v>
      </c>
      <c r="AM12" s="70">
        <f>'2024'!AG5</f>
        <v>0.56000000000000005</v>
      </c>
      <c r="AN12" s="20">
        <f>'2024'!AH5</f>
        <v>6.3260869565217392</v>
      </c>
      <c r="AO12" s="20">
        <f>'2024'!AI5</f>
        <v>0.22826086956521738</v>
      </c>
      <c r="AP12" s="76">
        <f>'2024'!AJ5</f>
        <v>3.5</v>
      </c>
      <c r="AQ12" s="21">
        <f>'2024'!AK5</f>
        <v>4</v>
      </c>
      <c r="AR12" s="21">
        <f>'2024'!AL5</f>
        <v>7</v>
      </c>
      <c r="AS12" s="21">
        <f>'2024'!AM5</f>
        <v>5</v>
      </c>
      <c r="AT12" s="21">
        <f>'2024'!AN5</f>
        <v>8</v>
      </c>
      <c r="AU12" s="21">
        <f>'2024'!AO5</f>
        <v>10</v>
      </c>
      <c r="AV12" s="21">
        <f>'2024'!AP5</f>
        <v>8</v>
      </c>
      <c r="AW12" s="21">
        <f>'2024'!AQ5</f>
        <v>9</v>
      </c>
      <c r="AX12" s="21">
        <f>'2024'!AR5</f>
        <v>6</v>
      </c>
      <c r="AY12" s="21">
        <f>'2024'!AS5</f>
        <v>6</v>
      </c>
      <c r="AZ12" s="21">
        <f>'2024'!AT5</f>
        <v>8</v>
      </c>
      <c r="BA12" s="21">
        <f>'2024'!AU5</f>
        <v>10</v>
      </c>
      <c r="BB12" s="21">
        <f>'2024'!AV5</f>
        <v>0</v>
      </c>
      <c r="BC12" s="21">
        <f>'2024'!AW5</f>
        <v>10.86</v>
      </c>
      <c r="BD12" s="21">
        <f>'2024'!AX5</f>
        <v>10.86</v>
      </c>
      <c r="BE12" s="21">
        <f>'2024'!AY5</f>
        <v>1.0874999999999999</v>
      </c>
      <c r="BF12" s="130">
        <f>'2024'!AZ5</f>
        <v>0.81562499999999993</v>
      </c>
      <c r="BG12" s="103">
        <f>'2024'!BA5</f>
        <v>0</v>
      </c>
      <c r="BH12" s="23">
        <f>'2024'!BB5</f>
        <v>1</v>
      </c>
      <c r="BI12" s="23">
        <f>'2024'!BC5</f>
        <v>0</v>
      </c>
      <c r="BJ12" s="23">
        <f>'2024'!BD5</f>
        <v>0</v>
      </c>
      <c r="BK12" s="23">
        <f>'2024'!BE5</f>
        <v>0</v>
      </c>
      <c r="BL12" s="23">
        <f>'2024'!BF5</f>
        <v>0</v>
      </c>
      <c r="BM12" s="23">
        <f>'2024'!BG5</f>
        <v>0</v>
      </c>
      <c r="BN12" s="74">
        <f>'2024'!BH5</f>
        <v>0</v>
      </c>
      <c r="BO12" s="74">
        <f>'2024'!BI5</f>
        <v>0</v>
      </c>
      <c r="BP12" s="74">
        <f>'2024'!BJ5</f>
        <v>0</v>
      </c>
      <c r="BQ12" s="23">
        <f>'2024'!BK5</f>
        <v>0</v>
      </c>
      <c r="BR12" s="23">
        <f>'2024'!BL5</f>
        <v>1</v>
      </c>
      <c r="BS12" s="55">
        <f>'2024'!BM5</f>
        <v>0</v>
      </c>
      <c r="BT12" s="61">
        <f>'2024'!BN5</f>
        <v>0</v>
      </c>
      <c r="BU12" s="61">
        <f>'2024'!BO5</f>
        <v>0</v>
      </c>
      <c r="BV12" s="61">
        <f>'2024'!BP5</f>
        <v>0</v>
      </c>
      <c r="BW12" s="72">
        <f>'2024'!BQ5</f>
        <v>0</v>
      </c>
      <c r="BX12" s="61">
        <f>'2024'!BR5</f>
        <v>0</v>
      </c>
      <c r="BY12" s="22">
        <f>'2024'!BS5</f>
        <v>0</v>
      </c>
      <c r="BZ12" s="23">
        <f>'2024'!BT5</f>
        <v>1</v>
      </c>
      <c r="CA12" s="23">
        <f>'2024'!BU5</f>
        <v>0</v>
      </c>
      <c r="CB12" s="23">
        <f>'2024'!BV5</f>
        <v>0</v>
      </c>
      <c r="CC12" s="23">
        <f>'2024'!BW5</f>
        <v>0</v>
      </c>
      <c r="CD12" s="23">
        <f>'2024'!BX5</f>
        <v>0</v>
      </c>
      <c r="CE12" s="23">
        <f>'2024'!BY5</f>
        <v>0</v>
      </c>
      <c r="CF12" s="74">
        <f>'2024'!BZ5</f>
        <v>0</v>
      </c>
      <c r="CG12" s="74">
        <f>'2024'!CA5</f>
        <v>0</v>
      </c>
      <c r="CH12" s="74">
        <f>'2024'!CB5</f>
        <v>0</v>
      </c>
      <c r="CI12" s="23">
        <f>'2024'!CC5</f>
        <v>0</v>
      </c>
      <c r="CJ12" s="23">
        <f>'2024'!CD5</f>
        <v>0</v>
      </c>
      <c r="CK12" s="55">
        <f>'2024'!CE5</f>
        <v>0</v>
      </c>
      <c r="CL12" s="61">
        <f>'2024'!CF5</f>
        <v>0</v>
      </c>
      <c r="CM12" s="61">
        <f>'2024'!CG5</f>
        <v>0</v>
      </c>
      <c r="CN12" s="61">
        <f>'2024'!CH5</f>
        <v>0</v>
      </c>
      <c r="CO12" s="73">
        <f>'2024'!CI5</f>
        <v>0</v>
      </c>
      <c r="CP12" s="62">
        <f>'2024'!CJ5</f>
        <v>0</v>
      </c>
      <c r="CQ12" s="22">
        <f>'2024'!CK5</f>
        <v>89</v>
      </c>
      <c r="CR12" s="23">
        <f>'2024'!CL5</f>
        <v>1022.8</v>
      </c>
      <c r="CS12" s="23">
        <f>'2024'!CM5</f>
        <v>1</v>
      </c>
      <c r="CT12" s="23">
        <f>'2024'!CN5</f>
        <v>0</v>
      </c>
      <c r="CU12" s="23">
        <f>'2024'!CO5</f>
        <v>10</v>
      </c>
      <c r="CV12" s="23">
        <f>'2024'!CP5</f>
        <v>7</v>
      </c>
      <c r="CW12" s="23">
        <f>'2024'!CQ5</f>
        <v>80</v>
      </c>
      <c r="CX12" s="24">
        <f>'2024'!CR5</f>
        <v>9.1</v>
      </c>
      <c r="CY12" s="24">
        <f>'2024'!CS5</f>
        <v>0</v>
      </c>
      <c r="CZ12" s="23">
        <f>'2024'!CT5</f>
        <v>100</v>
      </c>
      <c r="DA12" s="23">
        <f>'2024'!CU5</f>
        <v>66</v>
      </c>
      <c r="DB12" s="23">
        <f>'2024'!CV5</f>
        <v>3037</v>
      </c>
      <c r="DC12" s="55">
        <f>'2024'!CW5</f>
        <v>5</v>
      </c>
      <c r="DD12" s="61">
        <f>'2024'!CX5</f>
        <v>13.2</v>
      </c>
      <c r="DE12" s="61">
        <f>'2024'!CY5</f>
        <v>0</v>
      </c>
      <c r="DF12" s="61">
        <f>'2024'!CZ5</f>
        <v>2</v>
      </c>
      <c r="DG12" s="73">
        <f>'2024'!DA5</f>
        <v>6.8</v>
      </c>
      <c r="DH12" s="62">
        <f>'2024'!DB5</f>
        <v>3</v>
      </c>
      <c r="DI12" s="22">
        <f>'2024'!DC5</f>
        <v>4293</v>
      </c>
      <c r="DJ12" s="23">
        <f>'2024'!DD5</f>
        <v>4330</v>
      </c>
      <c r="DK12" s="23">
        <f>'2024'!DE5</f>
        <v>37</v>
      </c>
      <c r="DL12" s="23">
        <f>'2024'!DF5</f>
        <v>7</v>
      </c>
      <c r="DM12" s="23">
        <f>'2024'!DG5</f>
        <v>516</v>
      </c>
      <c r="DN12" s="23">
        <f>'2024'!DH5</f>
        <v>339</v>
      </c>
      <c r="DO12" s="23">
        <f>'2024'!DI5</f>
        <v>75.400000000000006</v>
      </c>
      <c r="DP12" s="74">
        <f>'2024'!DJ5</f>
        <v>8.4</v>
      </c>
      <c r="DQ12" s="74">
        <f>'2024'!DK5</f>
        <v>2.2999999999999998</v>
      </c>
      <c r="DR12" s="74">
        <f>'2024'!DL5</f>
        <v>52.9</v>
      </c>
      <c r="DS12" s="23">
        <f>'2024'!DM5</f>
        <v>899</v>
      </c>
      <c r="DT12" s="23">
        <f>'2024'!DN5</f>
        <v>2392</v>
      </c>
      <c r="DU12" s="55">
        <f>'2024'!DO5</f>
        <v>153</v>
      </c>
      <c r="DV12" s="61">
        <f>'2024'!DP5</f>
        <v>5.8758169934640527</v>
      </c>
      <c r="DW12" s="61">
        <f>'2024'!DQ5</f>
        <v>7</v>
      </c>
      <c r="DX12" s="61">
        <f>'2024'!DR5</f>
        <v>26</v>
      </c>
      <c r="DY12" s="73">
        <f>'2024'!DS5</f>
        <v>3.5</v>
      </c>
      <c r="DZ12" s="62">
        <f>'2024'!DT5</f>
        <v>32</v>
      </c>
      <c r="EA12" s="22">
        <f>'2024'!DU5</f>
        <v>3608</v>
      </c>
      <c r="EB12" s="23">
        <f>'2024'!DV5</f>
        <v>3889</v>
      </c>
      <c r="EC12" s="23">
        <f>'2024'!DW5</f>
        <v>24</v>
      </c>
      <c r="ED12" s="23">
        <f>'2024'!DX5</f>
        <v>9</v>
      </c>
      <c r="EE12" s="23">
        <f>'2024'!DY5</f>
        <v>425</v>
      </c>
      <c r="EF12" s="23">
        <f>'2024'!DZ5</f>
        <v>269</v>
      </c>
      <c r="EG12" s="23">
        <f>'2024'!EA5</f>
        <v>75.3</v>
      </c>
      <c r="EH12" s="24">
        <f>'2024'!EB5</f>
        <v>7.7</v>
      </c>
      <c r="EI12" s="24">
        <f>'2024'!EC5</f>
        <v>1.7</v>
      </c>
      <c r="EJ12" s="24">
        <f>'2024'!ED5</f>
        <v>56</v>
      </c>
      <c r="EK12" s="23">
        <f>'2024'!EE5</f>
        <v>582</v>
      </c>
      <c r="EL12" s="23">
        <f>'2024'!EF5</f>
        <v>2684</v>
      </c>
      <c r="EM12" s="55">
        <f>'2024'!EG5</f>
        <v>92</v>
      </c>
      <c r="EN12" s="73">
        <f>'2024'!EH5</f>
        <v>6.3260869565217392</v>
      </c>
      <c r="EO12" s="61">
        <f>'2024'!EI5</f>
        <v>9</v>
      </c>
      <c r="EP12" s="61">
        <f>'2024'!EJ5</f>
        <v>21</v>
      </c>
      <c r="EQ12" s="73">
        <f>'2024'!EK5</f>
        <v>3.4</v>
      </c>
      <c r="ER12" s="62">
        <f>'2024'!EL5</f>
        <v>24</v>
      </c>
    </row>
    <row r="13" spans="1:149" ht="15.75" customHeight="1" x14ac:dyDescent="0.2">
      <c r="A13" s="111">
        <f t="shared" si="0"/>
        <v>11</v>
      </c>
      <c r="B13" s="109">
        <f>'2020'!A4</f>
        <v>2</v>
      </c>
      <c r="C13" s="109">
        <v>2020</v>
      </c>
      <c r="D13" s="86" t="str">
        <f>'2020'!B4</f>
        <v>Tua Tagovailoa</v>
      </c>
      <c r="E13" s="86" t="str" cm="1">
        <f t="array" ref="E13">_xlfn.IFS(F13&gt;13,"Cornerstone",AND(F13&gt;11.5,F13&lt;13),"Elite",AND(F13&gt;10,F13&lt;11.5),"Elite Upside",AND(F13&gt;=8.5,F13&lt;10),"Upside",AND(F13&gt;6.25,F13&lt;8.5),"Upside Lite",AND(F13&gt;4.5,F13&lt;6.25),"Outlier",AND(F13&gt;=3.5,F13&lt;4.5),"Outlier Lite",F13&lt;3.5,"Purgatory")</f>
        <v>Elite</v>
      </c>
      <c r="F13" s="11">
        <f>'2020'!C4</f>
        <v>11.825000000000001</v>
      </c>
      <c r="G13" s="11">
        <f t="shared" si="1"/>
        <v>94.6</v>
      </c>
      <c r="H13" s="245">
        <f t="shared" si="2"/>
        <v>1.9154924806092801</v>
      </c>
      <c r="I13" s="43" t="str">
        <f>'2020'!D4</f>
        <v>Alabama</v>
      </c>
      <c r="J13" s="14">
        <f>'2020'!E4</f>
        <v>1</v>
      </c>
      <c r="K13" s="44">
        <f>'2020'!F4</f>
        <v>35856</v>
      </c>
      <c r="L13" s="15">
        <f>'2020'!G4</f>
        <v>27.591780821917808</v>
      </c>
      <c r="M13" s="15" t="str">
        <f>'2020'!H4</f>
        <v>JR</v>
      </c>
      <c r="N13" s="15">
        <f>'2020'!I4</f>
        <v>22.169863013698631</v>
      </c>
      <c r="O13" s="15" t="str">
        <f>'2020'!J4</f>
        <v>Pocket Passer</v>
      </c>
      <c r="P13" s="14">
        <f>'2020'!K4</f>
        <v>72</v>
      </c>
      <c r="Q13" s="14">
        <f>'2020'!L4</f>
        <v>217</v>
      </c>
      <c r="R13" s="15">
        <f t="shared" si="3"/>
        <v>29.430164801687628</v>
      </c>
      <c r="S13" s="14">
        <f>'2020'!M4</f>
        <v>4.7</v>
      </c>
      <c r="T13" s="16">
        <f>'2020'!N4</f>
        <v>1</v>
      </c>
      <c r="U13" s="46">
        <f>'2020'!O4</f>
        <v>0</v>
      </c>
      <c r="V13" s="47">
        <f>'2020'!P4</f>
        <v>0</v>
      </c>
      <c r="W13" s="47">
        <f>'2020'!Q4</f>
        <v>0.23485967503692762</v>
      </c>
      <c r="X13" s="47">
        <f>'2020'!R4</f>
        <v>0.81293778327152866</v>
      </c>
      <c r="Y13" s="47">
        <f>'2020'!S4</f>
        <v>0.63789615643964936</v>
      </c>
      <c r="Z13" s="17">
        <f>'2020'!T4</f>
        <v>0.72541696985558901</v>
      </c>
      <c r="AA13" s="17">
        <f>'2020'!U4</f>
        <v>0.72541696985558901</v>
      </c>
      <c r="AB13" s="17">
        <f>'2020'!V4</f>
        <v>9.4869312681510165E-2</v>
      </c>
      <c r="AC13" s="17">
        <f>'2020'!W4</f>
        <v>3.3202271734381825E-2</v>
      </c>
      <c r="AD13" s="17">
        <f>'2020'!X4</f>
        <v>6.4035792207946002E-2</v>
      </c>
      <c r="AE13" s="18">
        <f>'2020'!Y4</f>
        <v>6.4035792207946002E-2</v>
      </c>
      <c r="AF13" s="19">
        <f>'2020'!Z4</f>
        <v>20.512328767123286</v>
      </c>
      <c r="AG13" s="20">
        <f>'2020'!AA4</f>
        <v>88.940240150944263</v>
      </c>
      <c r="AH13" s="71">
        <f>'2020'!AB4</f>
        <v>0.7142857142857143</v>
      </c>
      <c r="AI13" s="102">
        <f>'2020'!AC4</f>
        <v>15.766666666666667</v>
      </c>
      <c r="AJ13" s="71">
        <f>'2020'!AD4</f>
        <v>0.79</v>
      </c>
      <c r="AK13" s="71">
        <f>'2020'!AE4</f>
        <v>8.6999999999999994E-2</v>
      </c>
      <c r="AL13" s="71">
        <f>'2020'!AF4</f>
        <v>2.1000000000000001E-2</v>
      </c>
      <c r="AM13" s="70">
        <f>'2020'!AG4</f>
        <v>0.60299999999999998</v>
      </c>
      <c r="AN13" s="20">
        <f>'2020'!AH4</f>
        <v>6.3</v>
      </c>
      <c r="AO13" s="20">
        <f>'2020'!AI4</f>
        <v>0.13043478260869565</v>
      </c>
      <c r="AP13" s="76">
        <f>'2020'!AJ4</f>
        <v>3.4</v>
      </c>
      <c r="AQ13" s="21">
        <f>'2020'!AK4</f>
        <v>4</v>
      </c>
      <c r="AR13" s="21">
        <f>'2020'!AL4</f>
        <v>10</v>
      </c>
      <c r="AS13" s="21">
        <f>'2020'!AM4</f>
        <v>9</v>
      </c>
      <c r="AT13" s="21">
        <f>'2020'!AN4</f>
        <v>9</v>
      </c>
      <c r="AU13" s="21">
        <f>'2020'!AO4</f>
        <v>9</v>
      </c>
      <c r="AV13" s="21">
        <f>'2020'!AP4</f>
        <v>10</v>
      </c>
      <c r="AW13" s="21">
        <f>'2020'!AQ4</f>
        <v>2</v>
      </c>
      <c r="AX13" s="21">
        <f>'2020'!AR4</f>
        <v>6</v>
      </c>
      <c r="AY13" s="21">
        <f>'2020'!AS4</f>
        <v>2</v>
      </c>
      <c r="AZ13" s="21">
        <f>'2020'!AT4</f>
        <v>7</v>
      </c>
      <c r="BA13" s="21">
        <f>'2020'!AU4</f>
        <v>10</v>
      </c>
      <c r="BB13" s="21">
        <f>'2020'!AV4</f>
        <v>0</v>
      </c>
      <c r="BC13" s="21">
        <f>'2020'!AW4</f>
        <v>13.8</v>
      </c>
      <c r="BD13" s="21">
        <f>'2020'!AX4</f>
        <v>10.350000000000001</v>
      </c>
      <c r="BE13" s="21">
        <f>'2020'!AY4</f>
        <v>0.63749999999999996</v>
      </c>
      <c r="BF13" s="130">
        <f>'2020'!AZ4</f>
        <v>0</v>
      </c>
      <c r="BG13" s="103">
        <f>'2020'!BA4</f>
        <v>0</v>
      </c>
      <c r="BH13" s="23">
        <f>'2020'!BB4</f>
        <v>1</v>
      </c>
      <c r="BI13" s="23">
        <f>'2020'!BC4</f>
        <v>0</v>
      </c>
      <c r="BJ13" s="23">
        <f>'2020'!BD4</f>
        <v>0</v>
      </c>
      <c r="BK13" s="23">
        <f>'2020'!BE4</f>
        <v>0</v>
      </c>
      <c r="BL13" s="23">
        <f>'2020'!BF4</f>
        <v>0</v>
      </c>
      <c r="BM13" s="23">
        <f>'2020'!BG4</f>
        <v>0</v>
      </c>
      <c r="BN13" s="74">
        <f>'2020'!BH4</f>
        <v>0</v>
      </c>
      <c r="BO13" s="74">
        <f>'2020'!BI4</f>
        <v>0</v>
      </c>
      <c r="BP13" s="74">
        <f>'2020'!BJ4</f>
        <v>0</v>
      </c>
      <c r="BQ13" s="23">
        <f>'2020'!BK4</f>
        <v>0</v>
      </c>
      <c r="BR13" s="23">
        <f>'2020'!BL4</f>
        <v>1</v>
      </c>
      <c r="BS13" s="55">
        <f>'2020'!BM4</f>
        <v>0</v>
      </c>
      <c r="BT13" s="61">
        <f>'2020'!BN4</f>
        <v>0</v>
      </c>
      <c r="BU13" s="61">
        <f>'2020'!BO4</f>
        <v>0</v>
      </c>
      <c r="BV13" s="61">
        <f>'2020'!BP4</f>
        <v>0</v>
      </c>
      <c r="BW13" s="72">
        <f>'2020'!BQ4</f>
        <v>0</v>
      </c>
      <c r="BX13" s="61">
        <f>'2020'!BR4</f>
        <v>0</v>
      </c>
      <c r="BY13" s="22">
        <f>'2020'!BS4</f>
        <v>0</v>
      </c>
      <c r="BZ13" s="23">
        <f>'2020'!BT4</f>
        <v>1</v>
      </c>
      <c r="CA13" s="23">
        <f>'2020'!BU4</f>
        <v>0</v>
      </c>
      <c r="CB13" s="23">
        <f>'2020'!BV4</f>
        <v>0</v>
      </c>
      <c r="CC13" s="23">
        <f>'2020'!BW4</f>
        <v>0</v>
      </c>
      <c r="CD13" s="23">
        <f>'2020'!BX4</f>
        <v>0</v>
      </c>
      <c r="CE13" s="23">
        <f>'2020'!BY4</f>
        <v>0</v>
      </c>
      <c r="CF13" s="74">
        <f>'2020'!BZ4</f>
        <v>0</v>
      </c>
      <c r="CG13" s="74">
        <f>'2020'!CA4</f>
        <v>0</v>
      </c>
      <c r="CH13" s="74">
        <f>'2020'!CB4</f>
        <v>0</v>
      </c>
      <c r="CI13" s="23">
        <f>'2020'!CC4</f>
        <v>0</v>
      </c>
      <c r="CJ13" s="23">
        <f>'2020'!CD4</f>
        <v>1</v>
      </c>
      <c r="CK13" s="55">
        <f>'2020'!CE4</f>
        <v>0</v>
      </c>
      <c r="CL13" s="61">
        <f>'2020'!CF4</f>
        <v>0</v>
      </c>
      <c r="CM13" s="61">
        <f>'2020'!CG4</f>
        <v>0</v>
      </c>
      <c r="CN13" s="61">
        <f>'2020'!CH4</f>
        <v>0</v>
      </c>
      <c r="CO13" s="73">
        <f>'2020'!CI4</f>
        <v>0</v>
      </c>
      <c r="CP13" s="62">
        <f>'2020'!CJ4</f>
        <v>0</v>
      </c>
      <c r="CQ13" s="22">
        <f>'2020'!CK4</f>
        <v>636</v>
      </c>
      <c r="CR13" s="23">
        <f>'2020'!CL4</f>
        <v>2708</v>
      </c>
      <c r="CS13" s="23">
        <f>'2020'!CM4</f>
        <v>11</v>
      </c>
      <c r="CT13" s="23">
        <f>'2020'!CN4</f>
        <v>2</v>
      </c>
      <c r="CU13" s="23">
        <f>'2020'!CO4</f>
        <v>77</v>
      </c>
      <c r="CV13" s="23">
        <f>'2020'!CP4</f>
        <v>49</v>
      </c>
      <c r="CW13" s="23">
        <f>'2020'!CQ4</f>
        <v>76.099999999999994</v>
      </c>
      <c r="CX13" s="24">
        <f>'2020'!CR4</f>
        <v>5.0999999999999996</v>
      </c>
      <c r="CY13" s="24">
        <f>'2020'!CS4</f>
        <v>4.5</v>
      </c>
      <c r="CZ13" s="23">
        <f>'2020'!CT4</f>
        <v>58.3</v>
      </c>
      <c r="DA13" s="23">
        <f>'2020'!CU4</f>
        <v>142</v>
      </c>
      <c r="DB13" s="23">
        <f>'2020'!CV4</f>
        <v>3653</v>
      </c>
      <c r="DC13" s="55">
        <f>'2020'!CW4</f>
        <v>26</v>
      </c>
      <c r="DD13" s="61">
        <f>'2020'!CX4</f>
        <v>4.3</v>
      </c>
      <c r="DE13" s="61">
        <f>'2020'!CY4</f>
        <v>2</v>
      </c>
      <c r="DF13" s="61">
        <f>'2020'!CZ4</f>
        <v>3</v>
      </c>
      <c r="DG13" s="73">
        <f>'2020'!DA4</f>
        <v>2.61</v>
      </c>
      <c r="DH13" s="62">
        <f>'2020'!DB4</f>
        <v>5</v>
      </c>
      <c r="DI13" s="22">
        <f>'2020'!DC4</f>
        <v>3946</v>
      </c>
      <c r="DJ13" s="23">
        <f>'2020'!DD4</f>
        <v>4854</v>
      </c>
      <c r="DK13" s="23">
        <f>'2020'!DE4</f>
        <v>42</v>
      </c>
      <c r="DL13" s="23">
        <f>'2020'!DF4</f>
        <v>6</v>
      </c>
      <c r="DM13" s="23">
        <f>'2020'!DG4</f>
        <v>357</v>
      </c>
      <c r="DN13" s="23">
        <f>'2020'!DH4</f>
        <v>245</v>
      </c>
      <c r="DO13" s="23">
        <f>'2020'!DI4</f>
        <v>76.900000000000006</v>
      </c>
      <c r="DP13" s="74">
        <f>'2020'!DJ4</f>
        <v>8.6999999999999993</v>
      </c>
      <c r="DQ13" s="74">
        <f>'2020'!DK4</f>
        <v>3.5</v>
      </c>
      <c r="DR13" s="74">
        <f>'2020'!DL4</f>
        <v>60.3</v>
      </c>
      <c r="DS13" s="23">
        <f>'2020'!DM4</f>
        <v>294</v>
      </c>
      <c r="DT13" s="23">
        <f>'2020'!DN4</f>
        <v>3099</v>
      </c>
      <c r="DU13" s="55">
        <f>'2020'!DO4</f>
        <v>23</v>
      </c>
      <c r="DV13" s="61">
        <f>'2020'!DP4</f>
        <v>6.3</v>
      </c>
      <c r="DW13" s="61">
        <f>'2020'!DQ4</f>
        <v>5</v>
      </c>
      <c r="DX13" s="61">
        <f>'2020'!DR4</f>
        <v>3</v>
      </c>
      <c r="DY13" s="73">
        <f>'2020'!DS4</f>
        <v>3.23</v>
      </c>
      <c r="DZ13" s="62">
        <f>'2020'!DT4</f>
        <v>12</v>
      </c>
      <c r="EA13" s="22">
        <f>'2020'!DU4</f>
        <v>2838</v>
      </c>
      <c r="EB13" s="23">
        <f>'2020'!DV4</f>
        <v>4449</v>
      </c>
      <c r="EC13" s="23">
        <f>'2020'!DW4</f>
        <v>33</v>
      </c>
      <c r="ED13" s="23">
        <f>'2020'!DX4</f>
        <v>3</v>
      </c>
      <c r="EE13" s="23">
        <f>'2020'!DY4</f>
        <v>252</v>
      </c>
      <c r="EF13" s="23">
        <f>'2020'!DZ4</f>
        <v>180</v>
      </c>
      <c r="EG13" s="23">
        <f>'2020'!EA4</f>
        <v>79</v>
      </c>
      <c r="EH13" s="24">
        <f>'2020'!EB4</f>
        <v>5.6</v>
      </c>
      <c r="EI13" s="24">
        <f>'2020'!EC4</f>
        <v>2.1</v>
      </c>
      <c r="EJ13" s="24">
        <f>'2020'!ED4</f>
        <v>53.8</v>
      </c>
      <c r="EK13" s="23">
        <f>'2020'!EE4</f>
        <v>76</v>
      </c>
      <c r="EL13" s="23">
        <f>'2020'!EF4</f>
        <v>2289</v>
      </c>
      <c r="EM13" s="55">
        <f>'2020'!EG4</f>
        <v>4</v>
      </c>
      <c r="EN13" s="73">
        <f>'2020'!EH4</f>
        <v>5.0999999999999996</v>
      </c>
      <c r="EO13" s="61">
        <f>'2020'!EI4</f>
        <v>2</v>
      </c>
      <c r="EP13" s="61">
        <f>'2020'!EJ4</f>
        <v>0</v>
      </c>
      <c r="EQ13" s="73">
        <f>'2020'!EK4</f>
        <v>3.4</v>
      </c>
      <c r="ER13" s="62">
        <f>'2020'!EL4</f>
        <v>2</v>
      </c>
    </row>
    <row r="14" spans="1:149" ht="15.75" customHeight="1" x14ac:dyDescent="0.2">
      <c r="A14" s="111">
        <f t="shared" si="0"/>
        <v>12</v>
      </c>
      <c r="B14" s="109">
        <f>'2018'!A4</f>
        <v>2</v>
      </c>
      <c r="C14" s="109">
        <v>2018</v>
      </c>
      <c r="D14" s="86" t="str">
        <f>'2018'!B4</f>
        <v>Lamar Jackson</v>
      </c>
      <c r="E14" s="86" t="str" cm="1">
        <f t="array" ref="E14">_xlfn.IFS(F14&gt;13,"Cornerstone",AND(F14&gt;11.5,F14&lt;13),"Elite",AND(F14&gt;10,F14&lt;11.5),"Elite Upside",AND(F14&gt;=8.5,F14&lt;10),"Upside",AND(F14&gt;6.25,F14&lt;8.5),"Upside Lite",AND(F14&gt;4.5,F14&lt;6.25),"Outlier",AND(F14&gt;=3.5,F14&lt;4.5),"Outlier Lite",F14&lt;3.5,"Purgatory")</f>
        <v>Elite</v>
      </c>
      <c r="F14" s="11">
        <f>'2018'!C4</f>
        <v>11.82</v>
      </c>
      <c r="G14" s="11">
        <f t="shared" si="1"/>
        <v>94.199999999999989</v>
      </c>
      <c r="H14" s="245">
        <f t="shared" si="2"/>
        <v>1.914032783154157</v>
      </c>
      <c r="I14" s="43" t="str">
        <f>'2018'!D4</f>
        <v>Louisville</v>
      </c>
      <c r="J14" s="14">
        <f>'2018'!E4</f>
        <v>4</v>
      </c>
      <c r="K14" s="44">
        <f>'2018'!F4</f>
        <v>35437</v>
      </c>
      <c r="L14" s="15">
        <f>'2018'!G4</f>
        <v>28.739726027397261</v>
      </c>
      <c r="M14" s="15" t="str">
        <f>'2018'!H4</f>
        <v>JR</v>
      </c>
      <c r="N14" s="15">
        <f>'2018'!I4</f>
        <v>21.315068493150687</v>
      </c>
      <c r="O14" s="15" t="str">
        <f>'2018'!J4</f>
        <v>Dual Threat</v>
      </c>
      <c r="P14" s="14">
        <f>'2018'!K4</f>
        <v>74</v>
      </c>
      <c r="Q14" s="14">
        <f>'2018'!L4</f>
        <v>216</v>
      </c>
      <c r="R14" s="15">
        <f t="shared" si="3"/>
        <v>27.732451666510343</v>
      </c>
      <c r="S14" s="14">
        <f>'2018'!M4</f>
        <v>4.53</v>
      </c>
      <c r="T14" s="16">
        <f>'2018'!N4</f>
        <v>1</v>
      </c>
      <c r="U14" s="46">
        <f>'2018'!O4</f>
        <v>0</v>
      </c>
      <c r="V14" s="47">
        <f>'2018'!P4</f>
        <v>0</v>
      </c>
      <c r="W14" s="47">
        <f>'2018'!Q4</f>
        <v>0.57721280602636538</v>
      </c>
      <c r="X14" s="47">
        <f>'2018'!R4</f>
        <v>0.93513370399788187</v>
      </c>
      <c r="Y14" s="47">
        <f>'2018'!S4</f>
        <v>0.93560800410466904</v>
      </c>
      <c r="Z14" s="17">
        <f>'2018'!T4</f>
        <v>0.93560800410466904</v>
      </c>
      <c r="AA14" s="17">
        <f>'2018'!U4</f>
        <v>0.84204720369420216</v>
      </c>
      <c r="AB14" s="17">
        <f>'2018'!V4</f>
        <v>0.54206144128624745</v>
      </c>
      <c r="AC14" s="17">
        <f>'2018'!W4</f>
        <v>0.52119774681292619</v>
      </c>
      <c r="AD14" s="17">
        <f>'2018'!X4</f>
        <v>0.53162959404958676</v>
      </c>
      <c r="AE14" s="18">
        <f>'2018'!Y4</f>
        <v>0.47846663464462807</v>
      </c>
      <c r="AF14" s="19">
        <f>'2018'!Z4</f>
        <v>18.657534246575342</v>
      </c>
      <c r="AG14" s="20">
        <f>'2018'!AA4</f>
        <v>102.58667143453609</v>
      </c>
      <c r="AH14" s="71">
        <f>'2018'!AB4</f>
        <v>0.59069767441860466</v>
      </c>
      <c r="AI14" s="102">
        <f>'2018'!AC4</f>
        <v>14.358267716535433</v>
      </c>
      <c r="AJ14" s="71">
        <f>'2018'!AD4</f>
        <v>0.71700000000000008</v>
      </c>
      <c r="AK14" s="71">
        <f>'2018'!AE4</f>
        <v>4.7E-2</v>
      </c>
      <c r="AL14" s="71">
        <f>'2018'!AF4</f>
        <v>3.4000000000000002E-2</v>
      </c>
      <c r="AM14" s="70">
        <f>'2018'!AG4</f>
        <v>0.45100000000000001</v>
      </c>
      <c r="AN14" s="20">
        <f>'2018'!AH4</f>
        <v>8.8000000000000007</v>
      </c>
      <c r="AO14" s="20">
        <f>'2018'!AI4</f>
        <v>0.33112582781456956</v>
      </c>
      <c r="AP14" s="76">
        <f>'2018'!AJ4</f>
        <v>4.4800000000000004</v>
      </c>
      <c r="AQ14" s="21">
        <f>'2018'!AK4</f>
        <v>9</v>
      </c>
      <c r="AR14" s="21">
        <f>'2018'!AL4</f>
        <v>10</v>
      </c>
      <c r="AS14" s="21">
        <f>'2018'!AM4</f>
        <v>1</v>
      </c>
      <c r="AT14" s="21">
        <f>'2018'!AN4</f>
        <v>1</v>
      </c>
      <c r="AU14" s="21">
        <f>'2018'!AO4</f>
        <v>5</v>
      </c>
      <c r="AV14" s="21">
        <f>'2018'!AP4</f>
        <v>2</v>
      </c>
      <c r="AW14" s="21">
        <f>'2018'!AQ4</f>
        <v>10</v>
      </c>
      <c r="AX14" s="21">
        <f>'2018'!AR4</f>
        <v>10</v>
      </c>
      <c r="AY14" s="21">
        <f>'2018'!AS4</f>
        <v>10</v>
      </c>
      <c r="AZ14" s="21">
        <f>'2018'!AT4</f>
        <v>10</v>
      </c>
      <c r="BA14" s="21">
        <f>'2018'!AU4</f>
        <v>10</v>
      </c>
      <c r="BB14" s="21">
        <f>'2018'!AV4</f>
        <v>0</v>
      </c>
      <c r="BC14" s="21">
        <f>'2018'!AW4</f>
        <v>5.84</v>
      </c>
      <c r="BD14" s="21">
        <f>'2018'!AX4</f>
        <v>5.84</v>
      </c>
      <c r="BE14" s="21">
        <f>'2018'!AY4</f>
        <v>1.5</v>
      </c>
      <c r="BF14" s="130">
        <f>'2018'!AZ4</f>
        <v>1.5</v>
      </c>
      <c r="BG14" s="103">
        <f>'2018'!BA4</f>
        <v>0</v>
      </c>
      <c r="BH14" s="23">
        <f>'2018'!BB4</f>
        <v>1</v>
      </c>
      <c r="BI14" s="23">
        <f>'2018'!BC4</f>
        <v>0</v>
      </c>
      <c r="BJ14" s="23">
        <f>'2018'!BD4</f>
        <v>0</v>
      </c>
      <c r="BK14" s="23">
        <f>'2018'!BE4</f>
        <v>0</v>
      </c>
      <c r="BL14" s="23">
        <f>'2018'!BF4</f>
        <v>0</v>
      </c>
      <c r="BM14" s="23">
        <f>'2018'!BG4</f>
        <v>0</v>
      </c>
      <c r="BN14" s="74">
        <f>'2018'!BH4</f>
        <v>0</v>
      </c>
      <c r="BO14" s="74">
        <f>'2018'!BI4</f>
        <v>0</v>
      </c>
      <c r="BP14" s="74">
        <f>'2018'!BJ4</f>
        <v>0</v>
      </c>
      <c r="BQ14" s="23">
        <f>'2018'!BK4</f>
        <v>0</v>
      </c>
      <c r="BR14" s="23">
        <f>'2018'!BL4</f>
        <v>1</v>
      </c>
      <c r="BS14" s="55">
        <f>'2018'!BM4</f>
        <v>0</v>
      </c>
      <c r="BT14" s="61">
        <f>'2018'!BN4</f>
        <v>0</v>
      </c>
      <c r="BU14" s="61">
        <f>'2018'!BO4</f>
        <v>0</v>
      </c>
      <c r="BV14" s="61">
        <f>'2018'!BP4</f>
        <v>0</v>
      </c>
      <c r="BW14" s="72">
        <f>'2018'!BQ4</f>
        <v>0</v>
      </c>
      <c r="BX14" s="61">
        <f>'2018'!BR4</f>
        <v>0</v>
      </c>
      <c r="BY14" s="22">
        <f>'2018'!BS4</f>
        <v>0</v>
      </c>
      <c r="BZ14" s="23">
        <f>'2018'!BT4</f>
        <v>1</v>
      </c>
      <c r="CA14" s="23">
        <f>'2018'!BU4</f>
        <v>0</v>
      </c>
      <c r="CB14" s="23">
        <f>'2018'!BV4</f>
        <v>0</v>
      </c>
      <c r="CC14" s="23">
        <f>'2018'!BW4</f>
        <v>0</v>
      </c>
      <c r="CD14" s="23">
        <f>'2018'!BX4</f>
        <v>0</v>
      </c>
      <c r="CE14" s="23">
        <f>'2018'!BY4</f>
        <v>0</v>
      </c>
      <c r="CF14" s="74">
        <f>'2018'!BZ4</f>
        <v>0</v>
      </c>
      <c r="CG14" s="74">
        <f>'2018'!CA4</f>
        <v>0</v>
      </c>
      <c r="CH14" s="74">
        <f>'2018'!CB4</f>
        <v>0</v>
      </c>
      <c r="CI14" s="23">
        <f>'2018'!CC4</f>
        <v>0</v>
      </c>
      <c r="CJ14" s="23">
        <f>'2018'!CD4</f>
        <v>1</v>
      </c>
      <c r="CK14" s="55">
        <f>'2018'!CE4</f>
        <v>0</v>
      </c>
      <c r="CL14" s="61">
        <f>'2018'!CF4</f>
        <v>0</v>
      </c>
      <c r="CM14" s="61">
        <f>'2018'!CG4</f>
        <v>0</v>
      </c>
      <c r="CN14" s="61">
        <f>'2018'!CH4</f>
        <v>0</v>
      </c>
      <c r="CO14" s="73">
        <f>'2018'!CI4</f>
        <v>0</v>
      </c>
      <c r="CP14" s="62">
        <f>'2018'!CJ4</f>
        <v>0</v>
      </c>
      <c r="CQ14" s="22">
        <f>'2018'!CK4</f>
        <v>1839</v>
      </c>
      <c r="CR14" s="23">
        <f>'2018'!CL4</f>
        <v>3186</v>
      </c>
      <c r="CS14" s="23">
        <f>'2018'!CM4</f>
        <v>12</v>
      </c>
      <c r="CT14" s="23">
        <f>'2018'!CN4</f>
        <v>8</v>
      </c>
      <c r="CU14" s="23">
        <f>'2018'!CO4</f>
        <v>249</v>
      </c>
      <c r="CV14" s="23">
        <f>'2018'!CP4</f>
        <v>135</v>
      </c>
      <c r="CW14" s="23">
        <f>'2018'!CQ4</f>
        <v>63.6</v>
      </c>
      <c r="CX14" s="24">
        <f>'2018'!CR4</f>
        <v>3.1</v>
      </c>
      <c r="CY14" s="24">
        <f>'2018'!CS4</f>
        <v>5.3</v>
      </c>
      <c r="CZ14" s="23">
        <f>'2018'!CT4</f>
        <v>36.1</v>
      </c>
      <c r="DA14" s="23">
        <f>'2018'!CU4</f>
        <v>1144</v>
      </c>
      <c r="DB14" s="23">
        <f>'2018'!CV4</f>
        <v>2505</v>
      </c>
      <c r="DC14" s="55">
        <f>'2018'!CW4</f>
        <v>101</v>
      </c>
      <c r="DD14" s="61">
        <f>'2018'!CX4</f>
        <v>8.1</v>
      </c>
      <c r="DE14" s="61">
        <f>'2018'!CY4</f>
        <v>11</v>
      </c>
      <c r="DF14" s="61">
        <f>'2018'!CZ4</f>
        <v>37</v>
      </c>
      <c r="DG14" s="73">
        <f>'2018'!DA4</f>
        <v>3.01</v>
      </c>
      <c r="DH14" s="62">
        <f>'2018'!DB4</f>
        <v>45</v>
      </c>
      <c r="DI14" s="22">
        <f>'2018'!DC4</f>
        <v>3532</v>
      </c>
      <c r="DJ14" s="23">
        <f>'2018'!DD4</f>
        <v>3777</v>
      </c>
      <c r="DK14" s="23">
        <f>'2018'!DE4</f>
        <v>30</v>
      </c>
      <c r="DL14" s="23">
        <f>'2018'!DF4</f>
        <v>9</v>
      </c>
      <c r="DM14" s="23">
        <f>'2018'!DG4</f>
        <v>410</v>
      </c>
      <c r="DN14" s="23">
        <f>'2018'!DH4</f>
        <v>229</v>
      </c>
      <c r="DO14" s="23">
        <f>'2018'!DI4</f>
        <v>69.5</v>
      </c>
      <c r="DP14" s="74">
        <f>'2018'!DJ4</f>
        <v>4.7</v>
      </c>
      <c r="DQ14" s="74">
        <f>'2018'!DK4</f>
        <v>3.4</v>
      </c>
      <c r="DR14" s="74">
        <f>'2018'!DL4</f>
        <v>45.1</v>
      </c>
      <c r="DS14" s="23">
        <f>'2018'!DM4</f>
        <v>1888</v>
      </c>
      <c r="DT14" s="23">
        <f>'2018'!DN4</f>
        <v>3483</v>
      </c>
      <c r="DU14" s="55">
        <f>'2018'!DO4</f>
        <v>165</v>
      </c>
      <c r="DV14" s="61">
        <f>'2018'!DP4</f>
        <v>8.8000000000000007</v>
      </c>
      <c r="DW14" s="61">
        <f>'2018'!DQ4</f>
        <v>21</v>
      </c>
      <c r="DX14" s="61">
        <f>'2018'!DR4</f>
        <v>51</v>
      </c>
      <c r="DY14" s="73">
        <f>'2018'!DS4</f>
        <v>3.94</v>
      </c>
      <c r="DZ14" s="62">
        <f>'2018'!DT4</f>
        <v>64</v>
      </c>
      <c r="EA14" s="22">
        <f>'2018'!DU4</f>
        <v>3647</v>
      </c>
      <c r="EB14" s="23">
        <f>'2018'!DV4</f>
        <v>3898</v>
      </c>
      <c r="EC14" s="23">
        <f>'2018'!DW4</f>
        <v>27</v>
      </c>
      <c r="ED14" s="23">
        <f>'2018'!DX4</f>
        <v>10</v>
      </c>
      <c r="EE14" s="23">
        <f>'2018'!DY4</f>
        <v>430</v>
      </c>
      <c r="EF14" s="23">
        <f>'2018'!DZ4</f>
        <v>254</v>
      </c>
      <c r="EG14" s="23">
        <f>'2018'!EA4</f>
        <v>71.7</v>
      </c>
      <c r="EH14" s="24">
        <f>'2018'!EB4</f>
        <v>4</v>
      </c>
      <c r="EI14" s="24">
        <f>'2018'!EC4</f>
        <v>3.7</v>
      </c>
      <c r="EJ14" s="24">
        <f>'2018'!ED4</f>
        <v>36.799999999999997</v>
      </c>
      <c r="EK14" s="23">
        <f>'2018'!EE4</f>
        <v>1758</v>
      </c>
      <c r="EL14" s="23">
        <f>'2018'!EF4</f>
        <v>3373</v>
      </c>
      <c r="EM14" s="55">
        <f>'2018'!EG4</f>
        <v>151</v>
      </c>
      <c r="EN14" s="73">
        <f>'2018'!EH4</f>
        <v>8.6999999999999993</v>
      </c>
      <c r="EO14" s="61">
        <f>'2018'!EI4</f>
        <v>18</v>
      </c>
      <c r="EP14" s="61">
        <f>'2018'!EJ4</f>
        <v>50</v>
      </c>
      <c r="EQ14" s="73">
        <f>'2018'!EK4</f>
        <v>4.4800000000000004</v>
      </c>
      <c r="ER14" s="62">
        <f>'2018'!EL4</f>
        <v>61</v>
      </c>
    </row>
    <row r="15" spans="1:149" ht="15.75" customHeight="1" x14ac:dyDescent="0.2">
      <c r="A15" s="111">
        <f t="shared" si="0"/>
        <v>13</v>
      </c>
      <c r="B15" s="109">
        <f>'2015'!A4</f>
        <v>2</v>
      </c>
      <c r="C15" s="109">
        <v>2015</v>
      </c>
      <c r="D15" s="86" t="str">
        <f>'2015'!B4</f>
        <v>Jameis Winston</v>
      </c>
      <c r="E15" s="86" t="str" cm="1">
        <f t="array" ref="E15">_xlfn.IFS(F15&gt;13,"Cornerstone",AND(F15&gt;11.5,F15&lt;13),"Elite",AND(F15&gt;10,F15&lt;11.5),"Elite Upside",AND(F15&gt;=8.5,F15&lt;10),"Upside",AND(F15&gt;6.25,F15&lt;8.5),"Upside Lite",AND(F15&gt;4.5,F15&lt;6.25),"Outlier",AND(F15&gt;=3.5,F15&lt;4.5),"Outlier Lite",F15&lt;3.5,"Purgatory")</f>
        <v>Elite</v>
      </c>
      <c r="F15" s="11">
        <f>'2015'!C4</f>
        <v>11.693671875</v>
      </c>
      <c r="G15" s="11">
        <f t="shared" si="1"/>
        <v>93.7</v>
      </c>
      <c r="H15" s="245">
        <f t="shared" si="2"/>
        <v>1.8771526146395652</v>
      </c>
      <c r="I15" s="43" t="str">
        <f>'2015'!D4</f>
        <v>Florida State</v>
      </c>
      <c r="J15" s="14">
        <f>'2015'!E4</f>
        <v>4</v>
      </c>
      <c r="K15" s="44">
        <f>'2015'!F4</f>
        <v>34340</v>
      </c>
      <c r="L15" s="15">
        <f>'2015'!G4</f>
        <v>31.745205479452054</v>
      </c>
      <c r="M15" s="15" t="str">
        <f>'2015'!H4</f>
        <v>JR</v>
      </c>
      <c r="N15" s="15">
        <f>'2015'!I4</f>
        <v>21.317808219178083</v>
      </c>
      <c r="O15" s="15" t="str">
        <f>'2015'!J4</f>
        <v>Mobile Passer</v>
      </c>
      <c r="P15" s="14">
        <f>'2015'!K4</f>
        <v>76</v>
      </c>
      <c r="Q15" s="14">
        <f>'2015'!L4</f>
        <v>231</v>
      </c>
      <c r="R15" s="15">
        <f t="shared" si="3"/>
        <v>28.117891346586021</v>
      </c>
      <c r="S15" s="14">
        <f>'2015'!M4</f>
        <v>4.97</v>
      </c>
      <c r="T15" s="16">
        <f>'2015'!N4</f>
        <v>1</v>
      </c>
      <c r="U15" s="46">
        <f>'2015'!O4</f>
        <v>0</v>
      </c>
      <c r="V15" s="47">
        <f>'2015'!P4</f>
        <v>0</v>
      </c>
      <c r="W15" s="47">
        <f>'2015'!Q4</f>
        <v>0</v>
      </c>
      <c r="X15" s="47">
        <f>'2015'!R4</f>
        <v>0.91725073479538777</v>
      </c>
      <c r="Y15" s="47">
        <f>'2015'!S4</f>
        <v>0.91804050871408382</v>
      </c>
      <c r="Z15" s="17">
        <f>'2015'!T4</f>
        <v>0.91804050871408382</v>
      </c>
      <c r="AA15" s="17">
        <f>'2015'!U4</f>
        <v>0.82623645784267541</v>
      </c>
      <c r="AB15" s="17">
        <f>'2015'!V4</f>
        <v>0.13022351797862003</v>
      </c>
      <c r="AC15" s="17">
        <f>'2015'!W4</f>
        <v>9.3793103448275864E-2</v>
      </c>
      <c r="AD15" s="17">
        <f>'2015'!X4</f>
        <v>0.11200831071344794</v>
      </c>
      <c r="AE15" s="18">
        <f>'2015'!Y4</f>
        <v>0.10080747964210315</v>
      </c>
      <c r="AF15" s="19">
        <f>'2015'!Z4</f>
        <v>19.663013698630138</v>
      </c>
      <c r="AG15" s="20">
        <f>'2015'!AA4</f>
        <v>75.721013919892329</v>
      </c>
      <c r="AH15" s="71">
        <f>'2015'!AB4</f>
        <v>0.66927083333333337</v>
      </c>
      <c r="AI15" s="102">
        <f>'2015'!AC4</f>
        <v>12.780327868852458</v>
      </c>
      <c r="AJ15" s="71">
        <f>'2015'!AD4</f>
        <v>0.73699999999999999</v>
      </c>
      <c r="AK15" s="71">
        <f>'2015'!AE4</f>
        <v>0.11199999999999999</v>
      </c>
      <c r="AL15" s="71">
        <f>'2015'!AF4</f>
        <v>3.4000000000000002E-2</v>
      </c>
      <c r="AM15" s="70">
        <f>'2015'!AG4</f>
        <v>0.57100000000000006</v>
      </c>
      <c r="AN15" s="20">
        <f>'2015'!AH4</f>
        <v>6.4838709677419351</v>
      </c>
      <c r="AO15" s="20">
        <f>'2015'!AI4</f>
        <v>0.20833333333333334</v>
      </c>
      <c r="AP15" s="76">
        <f>'2015'!AJ4</f>
        <v>4.18</v>
      </c>
      <c r="AQ15" s="21">
        <f>'2015'!AK4</f>
        <v>6</v>
      </c>
      <c r="AR15" s="21">
        <f>'2015'!AL4</f>
        <v>6</v>
      </c>
      <c r="AS15" s="21">
        <f>'2015'!AM4</f>
        <v>3</v>
      </c>
      <c r="AT15" s="21">
        <f>'2015'!AN4</f>
        <v>10</v>
      </c>
      <c r="AU15" s="21">
        <f>'2015'!AO4</f>
        <v>5</v>
      </c>
      <c r="AV15" s="21">
        <f>'2015'!AP4</f>
        <v>8</v>
      </c>
      <c r="AW15" s="21">
        <f>'2015'!AQ4</f>
        <v>4</v>
      </c>
      <c r="AX15" s="21">
        <f>'2015'!AR4</f>
        <v>6</v>
      </c>
      <c r="AY15" s="21">
        <f>'2015'!AS4</f>
        <v>5</v>
      </c>
      <c r="AZ15" s="21">
        <f>'2015'!AT4</f>
        <v>10</v>
      </c>
      <c r="BA15" s="21">
        <f>'2015'!AU4</f>
        <v>10</v>
      </c>
      <c r="BB15" s="21">
        <f>'2015'!AV4</f>
        <v>0</v>
      </c>
      <c r="BC15" s="21">
        <f>'2015'!AW4</f>
        <v>9.16</v>
      </c>
      <c r="BD15" s="21">
        <f>'2015'!AX4</f>
        <v>9.16</v>
      </c>
      <c r="BE15" s="21">
        <f>'2015'!AY4</f>
        <v>0.9375</v>
      </c>
      <c r="BF15" s="130">
        <f>'2015'!AZ4</f>
        <v>0.703125</v>
      </c>
      <c r="BG15" s="103">
        <f>'2015'!BA4</f>
        <v>0</v>
      </c>
      <c r="BH15" s="23">
        <f>'2015'!BB4</f>
        <v>1</v>
      </c>
      <c r="BI15" s="23">
        <f>'2015'!BC4</f>
        <v>0</v>
      </c>
      <c r="BJ15" s="23">
        <f>'2015'!BD4</f>
        <v>0</v>
      </c>
      <c r="BK15" s="23">
        <f>'2015'!BE4</f>
        <v>0</v>
      </c>
      <c r="BL15" s="23">
        <f>'2015'!BF4</f>
        <v>0</v>
      </c>
      <c r="BM15" s="23">
        <f>'2015'!BG4</f>
        <v>0</v>
      </c>
      <c r="BN15" s="74">
        <f>'2015'!BH4</f>
        <v>0</v>
      </c>
      <c r="BO15" s="74">
        <f>'2015'!BI4</f>
        <v>0</v>
      </c>
      <c r="BP15" s="74">
        <f>'2015'!BJ4</f>
        <v>0</v>
      </c>
      <c r="BQ15" s="23">
        <f>'2015'!BK4</f>
        <v>0</v>
      </c>
      <c r="BR15" s="23">
        <f>'2015'!BL4</f>
        <v>1</v>
      </c>
      <c r="BS15" s="55">
        <f>'2015'!BM4</f>
        <v>0</v>
      </c>
      <c r="BT15" s="61">
        <f>'2015'!BN4</f>
        <v>0</v>
      </c>
      <c r="BU15" s="61">
        <f>'2015'!BO4</f>
        <v>0</v>
      </c>
      <c r="BV15" s="61">
        <f>'2015'!BP4</f>
        <v>0</v>
      </c>
      <c r="BW15" s="72">
        <f>'2015'!BQ4</f>
        <v>0</v>
      </c>
      <c r="BX15" s="61">
        <f>'2015'!BR4</f>
        <v>0</v>
      </c>
      <c r="BY15" s="22">
        <f>'2015'!BS4</f>
        <v>0</v>
      </c>
      <c r="BZ15" s="23">
        <f>'2015'!BT4</f>
        <v>1</v>
      </c>
      <c r="CA15" s="23">
        <f>'2015'!BU4</f>
        <v>0</v>
      </c>
      <c r="CB15" s="23">
        <f>'2015'!BV4</f>
        <v>0</v>
      </c>
      <c r="CC15" s="23">
        <f>'2015'!BW4</f>
        <v>0</v>
      </c>
      <c r="CD15" s="23">
        <f>'2015'!BX4</f>
        <v>0</v>
      </c>
      <c r="CE15" s="23">
        <f>'2015'!BY4</f>
        <v>0</v>
      </c>
      <c r="CF15" s="74">
        <f>'2015'!BZ4</f>
        <v>0</v>
      </c>
      <c r="CG15" s="74">
        <f>'2015'!CA4</f>
        <v>0</v>
      </c>
      <c r="CH15" s="74">
        <f>'2015'!CB4</f>
        <v>0</v>
      </c>
      <c r="CI15" s="23">
        <f>'2015'!CC4</f>
        <v>0</v>
      </c>
      <c r="CJ15" s="23">
        <f>'2015'!CD4</f>
        <v>1</v>
      </c>
      <c r="CK15" s="55">
        <f>'2015'!CE4</f>
        <v>0</v>
      </c>
      <c r="CL15" s="61">
        <f>'2015'!CF4</f>
        <v>0</v>
      </c>
      <c r="CM15" s="61">
        <f>'2015'!CG4</f>
        <v>0</v>
      </c>
      <c r="CN15" s="61">
        <f>'2015'!CH4</f>
        <v>0</v>
      </c>
      <c r="CO15" s="73">
        <f>'2015'!CI4</f>
        <v>0</v>
      </c>
      <c r="CP15" s="62">
        <f>'2015'!CJ4</f>
        <v>0</v>
      </c>
      <c r="CQ15" s="22">
        <f>'2015'!CK4</f>
        <v>0</v>
      </c>
      <c r="CR15" s="23">
        <f>'2015'!CL4</f>
        <v>1</v>
      </c>
      <c r="CS15" s="23">
        <f>'2015'!CM4</f>
        <v>0</v>
      </c>
      <c r="CT15" s="23">
        <f>'2015'!CN4</f>
        <v>0</v>
      </c>
      <c r="CU15" s="23">
        <f>'2015'!CO4</f>
        <v>0</v>
      </c>
      <c r="CV15" s="23">
        <f>'2015'!CP4</f>
        <v>0</v>
      </c>
      <c r="CW15" s="23">
        <f>'2015'!CQ4</f>
        <v>0</v>
      </c>
      <c r="CX15" s="24">
        <f>'2015'!CR4</f>
        <v>0</v>
      </c>
      <c r="CY15" s="24">
        <f>'2015'!CS4</f>
        <v>0</v>
      </c>
      <c r="CZ15" s="23">
        <f>'2015'!CT4</f>
        <v>0</v>
      </c>
      <c r="DA15" s="23">
        <f>'2015'!CU4</f>
        <v>0</v>
      </c>
      <c r="DB15" s="23">
        <f>'2015'!CV4</f>
        <v>1</v>
      </c>
      <c r="DC15" s="55">
        <f>'2015'!CW4</f>
        <v>0</v>
      </c>
      <c r="DD15" s="61">
        <f>'2015'!CX4</f>
        <v>0</v>
      </c>
      <c r="DE15" s="61">
        <f>'2015'!CY4</f>
        <v>0</v>
      </c>
      <c r="DF15" s="61">
        <f>'2015'!CZ4</f>
        <v>0</v>
      </c>
      <c r="DG15" s="73">
        <f>'2015'!DA4</f>
        <v>0</v>
      </c>
      <c r="DH15" s="62">
        <f>'2015'!DB4</f>
        <v>0</v>
      </c>
      <c r="DI15" s="22">
        <f>'2015'!DC4</f>
        <v>4057</v>
      </c>
      <c r="DJ15" s="23">
        <f>'2015'!DD4</f>
        <v>4423</v>
      </c>
      <c r="DK15" s="23">
        <f>'2015'!DE4</f>
        <v>40</v>
      </c>
      <c r="DL15" s="23">
        <f>'2015'!DF4</f>
        <v>10</v>
      </c>
      <c r="DM15" s="23">
        <f>'2015'!DG4</f>
        <v>384</v>
      </c>
      <c r="DN15" s="23">
        <f>'2015'!DH4</f>
        <v>257</v>
      </c>
      <c r="DO15" s="23">
        <f>'2015'!DI4</f>
        <v>73.7</v>
      </c>
      <c r="DP15" s="74">
        <f>'2015'!DJ4</f>
        <v>11.2</v>
      </c>
      <c r="DQ15" s="74">
        <f>'2015'!DK4</f>
        <v>3.8</v>
      </c>
      <c r="DR15" s="74">
        <f>'2015'!DL4</f>
        <v>57.1</v>
      </c>
      <c r="DS15" s="23">
        <f>'2015'!DM4</f>
        <v>402</v>
      </c>
      <c r="DT15" s="23">
        <f>'2015'!DN4</f>
        <v>3087</v>
      </c>
      <c r="DU15" s="55">
        <f>'2015'!DO4</f>
        <v>62</v>
      </c>
      <c r="DV15" s="61">
        <f>'2015'!DP4</f>
        <v>6.4838709677419351</v>
      </c>
      <c r="DW15" s="61">
        <f>'2015'!DQ4</f>
        <v>4</v>
      </c>
      <c r="DX15" s="61">
        <f>'2015'!DR4</f>
        <v>13</v>
      </c>
      <c r="DY15" s="73">
        <f>'2015'!DS4</f>
        <v>4.18</v>
      </c>
      <c r="DZ15" s="62">
        <f>'2015'!DT4</f>
        <v>13</v>
      </c>
      <c r="EA15" s="22">
        <f>'2015'!DU4</f>
        <v>3898</v>
      </c>
      <c r="EB15" s="23">
        <f>'2015'!DV4</f>
        <v>4246</v>
      </c>
      <c r="EC15" s="23">
        <f>'2015'!DW4</f>
        <v>25</v>
      </c>
      <c r="ED15" s="23">
        <f>'2015'!DX4</f>
        <v>18</v>
      </c>
      <c r="EE15" s="23">
        <f>'2015'!DY4</f>
        <v>467</v>
      </c>
      <c r="EF15" s="23">
        <f>'2015'!DZ4</f>
        <v>305</v>
      </c>
      <c r="EG15" s="23">
        <f>'2015'!EA4</f>
        <v>72.7</v>
      </c>
      <c r="EH15" s="24">
        <f>'2015'!EB4</f>
        <v>4.2</v>
      </c>
      <c r="EI15" s="24">
        <f>'2015'!EC4</f>
        <v>3.4</v>
      </c>
      <c r="EJ15" s="24">
        <f>'2015'!ED4</f>
        <v>39.299999999999997</v>
      </c>
      <c r="EK15" s="23">
        <f>'2015'!EE4</f>
        <v>204</v>
      </c>
      <c r="EL15" s="23">
        <f>'2015'!EF4</f>
        <v>2175</v>
      </c>
      <c r="EM15" s="55">
        <f>'2015'!EG4</f>
        <v>24</v>
      </c>
      <c r="EN15" s="73">
        <f>'2015'!EH4</f>
        <v>4.3</v>
      </c>
      <c r="EO15" s="61">
        <f>'2015'!EI4</f>
        <v>3</v>
      </c>
      <c r="EP15" s="61">
        <f>'2015'!EJ4</f>
        <v>5</v>
      </c>
      <c r="EQ15" s="73">
        <f>'2015'!EK4</f>
        <v>3.23</v>
      </c>
      <c r="ER15" s="62">
        <f>'2015'!EL4</f>
        <v>7</v>
      </c>
    </row>
    <row r="16" spans="1:149" ht="15.75" customHeight="1" x14ac:dyDescent="0.2">
      <c r="A16" s="111">
        <f t="shared" si="0"/>
        <v>14</v>
      </c>
      <c r="B16" s="109">
        <f>'2023'!A3</f>
        <v>1</v>
      </c>
      <c r="C16" s="109">
        <v>2023</v>
      </c>
      <c r="D16" s="86" t="str">
        <f>'2023'!B3</f>
        <v>CJ Stroud</v>
      </c>
      <c r="E16" s="86" t="str" cm="1">
        <f t="array" ref="E16">_xlfn.IFS(F16&gt;13,"Cornerstone",AND(F16&gt;11.5,F16&lt;13),"Elite",AND(F16&gt;10,F16&lt;11.5),"Elite Upside",AND(F16&gt;=8.5,F16&lt;10),"Upside",AND(F16&gt;6.25,F16&lt;8.5),"Upside Lite",AND(F16&gt;4.5,F16&lt;6.25),"Outlier",AND(F16&gt;=3.5,F16&lt;4.5),"Outlier Lite",F16&lt;3.5,"Purgatory")</f>
        <v>Elite Upside</v>
      </c>
      <c r="F16" s="11">
        <f>'2023'!C3</f>
        <v>11.422499999999999</v>
      </c>
      <c r="G16" s="11">
        <f t="shared" si="1"/>
        <v>93.2</v>
      </c>
      <c r="H16" s="245">
        <f t="shared" si="2"/>
        <v>1.7979868354718793</v>
      </c>
      <c r="I16" s="43" t="str">
        <f>'2023'!D3</f>
        <v>Ohio State</v>
      </c>
      <c r="J16" s="14">
        <f>'2023'!E3</f>
        <v>2</v>
      </c>
      <c r="K16" s="44">
        <f>'2023'!F3</f>
        <v>37167</v>
      </c>
      <c r="L16" s="15">
        <f>'2023'!G3</f>
        <v>24</v>
      </c>
      <c r="M16" s="15" t="str">
        <f>'2023'!H3</f>
        <v>JR</v>
      </c>
      <c r="N16" s="15">
        <f>'2023'!I3</f>
        <v>21.578082191780823</v>
      </c>
      <c r="O16" s="15" t="str">
        <f>'2023'!J3</f>
        <v>Pocket Passer</v>
      </c>
      <c r="P16" s="14">
        <f>'2023'!K3</f>
        <v>75</v>
      </c>
      <c r="Q16" s="14">
        <f>'2023'!L3</f>
        <v>214</v>
      </c>
      <c r="R16" s="15">
        <f t="shared" si="3"/>
        <v>26.747869744628378</v>
      </c>
      <c r="S16" s="14">
        <f>'2023'!M3</f>
        <v>4.6500000000000004</v>
      </c>
      <c r="T16" s="16">
        <f>'2023'!N3</f>
        <v>1</v>
      </c>
      <c r="U16" s="46">
        <f>'2023'!O3</f>
        <v>0</v>
      </c>
      <c r="V16" s="47">
        <f>'2023'!P3</f>
        <v>0</v>
      </c>
      <c r="W16" s="47">
        <f>'2023'!Q3</f>
        <v>0</v>
      </c>
      <c r="X16" s="47">
        <f>'2023'!R3</f>
        <v>0.89337641357027464</v>
      </c>
      <c r="Y16" s="47">
        <f>'2023'!S3</f>
        <v>0.94997421351211964</v>
      </c>
      <c r="Z16" s="17">
        <f>'2023'!T3</f>
        <v>0.94997421351211964</v>
      </c>
      <c r="AA16" s="17">
        <f>'2023'!U3</f>
        <v>0.94997421351211964</v>
      </c>
      <c r="AB16" s="17">
        <f>'2023'!V3</f>
        <v>2.8997180829641561E-2</v>
      </c>
      <c r="AC16" s="17">
        <f>'2023'!W3</f>
        <v>7.2058259869681868E-2</v>
      </c>
      <c r="AD16" s="17">
        <f>'2023'!X3</f>
        <v>7.2058259869681868E-2</v>
      </c>
      <c r="AE16" s="18">
        <f>'2023'!Y3</f>
        <v>7.2058259869681868E-2</v>
      </c>
      <c r="AF16" s="19">
        <f>'2023'!Z3</f>
        <v>19.923287671232877</v>
      </c>
      <c r="AG16" s="20">
        <f>'2023'!AA3</f>
        <v>91.544436863420742</v>
      </c>
      <c r="AH16" s="71">
        <f>'2023'!AB3</f>
        <v>0.71557562076749437</v>
      </c>
      <c r="AI16" s="102">
        <f>'2023'!AC3</f>
        <v>14.334630350194553</v>
      </c>
      <c r="AJ16" s="71">
        <f>'2023'!AD3</f>
        <v>0.79</v>
      </c>
      <c r="AK16" s="71">
        <f>'2023'!AE3</f>
        <v>7.0000000000000007E-2</v>
      </c>
      <c r="AL16" s="71">
        <f>'2023'!AF3</f>
        <v>2.5000000000000001E-2</v>
      </c>
      <c r="AM16" s="70">
        <f>'2023'!AG3</f>
        <v>0.56499999999999995</v>
      </c>
      <c r="AN16" s="20">
        <f>'2023'!AH3</f>
        <v>4.5</v>
      </c>
      <c r="AO16" s="20">
        <f>'2023'!AI3</f>
        <v>9.5238095238095233E-2</v>
      </c>
      <c r="AP16" s="76">
        <f>'2023'!AJ3</f>
        <v>1.4</v>
      </c>
      <c r="AQ16" s="21">
        <f>'2023'!AK3</f>
        <v>5</v>
      </c>
      <c r="AR16" s="21">
        <f>'2023'!AL3</f>
        <v>10</v>
      </c>
      <c r="AS16" s="21">
        <f>'2023'!AM3</f>
        <v>9</v>
      </c>
      <c r="AT16" s="21">
        <f>'2023'!AN3</f>
        <v>6</v>
      </c>
      <c r="AU16" s="21">
        <f>'2023'!AO3</f>
        <v>9</v>
      </c>
      <c r="AV16" s="21">
        <f>'2023'!AP3</f>
        <v>8</v>
      </c>
      <c r="AW16" s="21">
        <f>'2023'!AQ3</f>
        <v>2</v>
      </c>
      <c r="AX16" s="21">
        <f>'2023'!AR3</f>
        <v>3</v>
      </c>
      <c r="AY16" s="21">
        <f>'2023'!AS3</f>
        <v>0</v>
      </c>
      <c r="AZ16" s="21">
        <f>'2023'!AT3</f>
        <v>0</v>
      </c>
      <c r="BA16" s="21">
        <f>'2023'!AU3</f>
        <v>10</v>
      </c>
      <c r="BB16" s="21">
        <f>'2023'!AV3</f>
        <v>0</v>
      </c>
      <c r="BC16" s="21">
        <f>'2023'!AW3</f>
        <v>12.459999999999999</v>
      </c>
      <c r="BD16" s="21">
        <f>'2023'!AX3</f>
        <v>9.3449999999999989</v>
      </c>
      <c r="BE16" s="21">
        <f>'2023'!AY3</f>
        <v>0.1875</v>
      </c>
      <c r="BF16" s="130">
        <f>'2023'!AZ3</f>
        <v>0</v>
      </c>
      <c r="BG16" s="103">
        <f>'2023'!BA3</f>
        <v>0</v>
      </c>
      <c r="BH16" s="23">
        <f>'2023'!BB3</f>
        <v>1</v>
      </c>
      <c r="BI16" s="23">
        <f>'2023'!BC3</f>
        <v>0</v>
      </c>
      <c r="BJ16" s="23">
        <f>'2023'!BD3</f>
        <v>0</v>
      </c>
      <c r="BK16" s="23">
        <f>'2023'!BE3</f>
        <v>0</v>
      </c>
      <c r="BL16" s="23">
        <f>'2023'!BF3</f>
        <v>0</v>
      </c>
      <c r="BM16" s="23">
        <f>'2023'!BG3</f>
        <v>0</v>
      </c>
      <c r="BN16" s="74">
        <f>'2023'!BH3</f>
        <v>0</v>
      </c>
      <c r="BO16" s="74">
        <f>'2023'!BI3</f>
        <v>0</v>
      </c>
      <c r="BP16" s="74">
        <f>'2023'!BJ3</f>
        <v>0</v>
      </c>
      <c r="BQ16" s="23">
        <f>'2023'!BK3</f>
        <v>0</v>
      </c>
      <c r="BR16" s="23">
        <f>'2023'!BL3</f>
        <v>1</v>
      </c>
      <c r="BS16" s="55">
        <f>'2023'!BM3</f>
        <v>0</v>
      </c>
      <c r="BT16" s="61">
        <f>'2023'!BN3</f>
        <v>0</v>
      </c>
      <c r="BU16" s="61">
        <f>'2023'!BO3</f>
        <v>0</v>
      </c>
      <c r="BV16" s="61">
        <f>'2023'!BP3</f>
        <v>0</v>
      </c>
      <c r="BW16" s="72">
        <f>'2023'!BQ3</f>
        <v>0</v>
      </c>
      <c r="BX16" s="61">
        <f>'2023'!BR3</f>
        <v>0</v>
      </c>
      <c r="BY16" s="22">
        <f>'2023'!BS3</f>
        <v>0</v>
      </c>
      <c r="BZ16" s="23">
        <f>'2023'!BT3</f>
        <v>1</v>
      </c>
      <c r="CA16" s="23">
        <f>'2023'!BU3</f>
        <v>0</v>
      </c>
      <c r="CB16" s="23">
        <f>'2023'!BV3</f>
        <v>0</v>
      </c>
      <c r="CC16" s="23">
        <f>'2023'!BW3</f>
        <v>0</v>
      </c>
      <c r="CD16" s="23">
        <f>'2023'!BX3</f>
        <v>0</v>
      </c>
      <c r="CE16" s="23">
        <f>'2023'!BY3</f>
        <v>0</v>
      </c>
      <c r="CF16" s="74">
        <f>'2023'!BZ3</f>
        <v>0</v>
      </c>
      <c r="CG16" s="74">
        <f>'2023'!CA3</f>
        <v>0</v>
      </c>
      <c r="CH16" s="74">
        <f>'2023'!CB3</f>
        <v>0</v>
      </c>
      <c r="CI16" s="23">
        <f>'2023'!CC3</f>
        <v>0</v>
      </c>
      <c r="CJ16" s="23">
        <f>'2023'!CD3</f>
        <v>1</v>
      </c>
      <c r="CK16" s="55">
        <f>'2023'!CE3</f>
        <v>0</v>
      </c>
      <c r="CL16" s="61">
        <f>'2023'!CF3</f>
        <v>0</v>
      </c>
      <c r="CM16" s="61">
        <f>'2023'!CG3</f>
        <v>0</v>
      </c>
      <c r="CN16" s="61">
        <f>'2023'!CH3</f>
        <v>0</v>
      </c>
      <c r="CO16" s="73">
        <f>'2023'!CI3</f>
        <v>0</v>
      </c>
      <c r="CP16" s="62">
        <f>'2023'!CJ3</f>
        <v>0</v>
      </c>
      <c r="CQ16" s="22">
        <f>'2023'!CK3</f>
        <v>0</v>
      </c>
      <c r="CR16" s="23">
        <f>'2023'!CL3</f>
        <v>1</v>
      </c>
      <c r="CS16" s="23">
        <f>'2023'!CM3</f>
        <v>0</v>
      </c>
      <c r="CT16" s="23">
        <f>'2023'!CN3</f>
        <v>0</v>
      </c>
      <c r="CU16" s="23">
        <f>'2023'!CO3</f>
        <v>0</v>
      </c>
      <c r="CV16" s="23">
        <f>'2023'!CP3</f>
        <v>0</v>
      </c>
      <c r="CW16" s="23">
        <f>'2023'!CQ3</f>
        <v>0</v>
      </c>
      <c r="CX16" s="24">
        <f>'2023'!CR3</f>
        <v>0</v>
      </c>
      <c r="CY16" s="24">
        <f>'2023'!CS3</f>
        <v>0</v>
      </c>
      <c r="CZ16" s="23">
        <f>'2023'!CT3</f>
        <v>0</v>
      </c>
      <c r="DA16" s="23">
        <f>'2023'!CU3</f>
        <v>0</v>
      </c>
      <c r="DB16" s="23">
        <f>'2023'!CV3</f>
        <v>1</v>
      </c>
      <c r="DC16" s="55">
        <f>'2023'!CW3</f>
        <v>0</v>
      </c>
      <c r="DD16" s="61">
        <f>'2023'!CX3</f>
        <v>0</v>
      </c>
      <c r="DE16" s="61">
        <f>'2023'!CY3</f>
        <v>0</v>
      </c>
      <c r="DF16" s="61">
        <f>'2023'!CZ3</f>
        <v>0</v>
      </c>
      <c r="DG16" s="73">
        <f>'2023'!DA3</f>
        <v>0</v>
      </c>
      <c r="DH16" s="62">
        <f>'2023'!DB3</f>
        <v>0</v>
      </c>
      <c r="DI16" s="22">
        <f>'2023'!DC3</f>
        <v>4424</v>
      </c>
      <c r="DJ16" s="23">
        <f>'2023'!DD3</f>
        <v>4952</v>
      </c>
      <c r="DK16" s="23">
        <f>'2023'!DE3</f>
        <v>44</v>
      </c>
      <c r="DL16" s="23">
        <f>'2023'!DF3</f>
        <v>6</v>
      </c>
      <c r="DM16" s="23">
        <f>'2023'!DG3</f>
        <v>443</v>
      </c>
      <c r="DN16" s="23">
        <f>'2023'!DH3</f>
        <v>317</v>
      </c>
      <c r="DO16" s="23">
        <f>'2023'!DI3</f>
        <v>79</v>
      </c>
      <c r="DP16" s="74">
        <f>'2023'!DJ3</f>
        <v>5.9</v>
      </c>
      <c r="DQ16" s="74">
        <f>'2023'!DK3</f>
        <v>2.5</v>
      </c>
      <c r="DR16" s="74">
        <f>'2023'!DL3</f>
        <v>56.5</v>
      </c>
      <c r="DS16" s="23">
        <f>'2023'!DM3</f>
        <v>72</v>
      </c>
      <c r="DT16" s="23">
        <f>'2023'!DN3</f>
        <v>2483</v>
      </c>
      <c r="DU16" s="55">
        <f>'2023'!DO3</f>
        <v>28</v>
      </c>
      <c r="DV16" s="61">
        <f>'2023'!DP3</f>
        <v>2.6</v>
      </c>
      <c r="DW16" s="61">
        <f>'2023'!DQ3</f>
        <v>0</v>
      </c>
      <c r="DX16" s="61">
        <f>'2023'!DR3</f>
        <v>0</v>
      </c>
      <c r="DY16" s="73">
        <f>'2023'!DS3</f>
        <v>0.36</v>
      </c>
      <c r="DZ16" s="62">
        <f>'2023'!DT3</f>
        <v>3</v>
      </c>
      <c r="EA16" s="22">
        <f>'2023'!DU3</f>
        <v>3684</v>
      </c>
      <c r="EB16" s="23">
        <f>'2023'!DV3</f>
        <v>3878</v>
      </c>
      <c r="EC16" s="23">
        <f>'2023'!DW3</f>
        <v>41</v>
      </c>
      <c r="ED16" s="23">
        <f>'2023'!DX3</f>
        <v>6</v>
      </c>
      <c r="EE16" s="23">
        <f>'2023'!DY3</f>
        <v>390</v>
      </c>
      <c r="EF16" s="23">
        <f>'2023'!DZ3</f>
        <v>257</v>
      </c>
      <c r="EG16" s="23">
        <f>'2023'!EA3</f>
        <v>72.8</v>
      </c>
      <c r="EH16" s="24">
        <f>'2023'!EB3</f>
        <v>7</v>
      </c>
      <c r="EI16" s="24">
        <f>'2023'!EC3</f>
        <v>3.6</v>
      </c>
      <c r="EJ16" s="24">
        <f>'2023'!ED3</f>
        <v>54.1</v>
      </c>
      <c r="EK16" s="23">
        <f>'2023'!EE3</f>
        <v>188</v>
      </c>
      <c r="EL16" s="23">
        <f>'2023'!EF3</f>
        <v>2609</v>
      </c>
      <c r="EM16" s="55">
        <f>'2023'!EG3</f>
        <v>42</v>
      </c>
      <c r="EN16" s="73">
        <f>'2023'!EH3</f>
        <v>4.5</v>
      </c>
      <c r="EO16" s="61">
        <f>'2023'!EI3</f>
        <v>0</v>
      </c>
      <c r="EP16" s="61">
        <f>'2023'!EJ3</f>
        <v>4</v>
      </c>
      <c r="EQ16" s="73">
        <f>'2023'!EK3</f>
        <v>1.4</v>
      </c>
      <c r="ER16" s="62">
        <f>'2023'!EL3</f>
        <v>5</v>
      </c>
    </row>
    <row r="17" spans="1:148" ht="15.75" customHeight="1" x14ac:dyDescent="0.2">
      <c r="A17" s="111">
        <f t="shared" si="0"/>
        <v>15</v>
      </c>
      <c r="B17" s="109">
        <f>'2020'!A5</f>
        <v>3</v>
      </c>
      <c r="C17" s="109">
        <v>2020</v>
      </c>
      <c r="D17" s="86" t="str">
        <f>'2020'!B5</f>
        <v>Justin Herbert</v>
      </c>
      <c r="E17" s="86" t="str" cm="1">
        <f t="array" ref="E17">_xlfn.IFS(F17&gt;13,"Cornerstone",AND(F17&gt;11.5,F17&lt;13),"Elite",AND(F17&gt;10,F17&lt;11.5),"Elite Upside",AND(F17&gt;=8.5,F17&lt;10),"Upside",AND(F17&gt;6.25,F17&lt;8.5),"Upside Lite",AND(F17&gt;4.5,F17&lt;6.25),"Outlier",AND(F17&gt;=3.5,F17&lt;4.5),"Outlier Lite",F17&lt;3.5,"Purgatory")</f>
        <v>Elite Upside</v>
      </c>
      <c r="F17" s="11">
        <f>'2020'!C5</f>
        <v>11.286468750000001</v>
      </c>
      <c r="G17" s="11">
        <f t="shared" si="1"/>
        <v>92.7</v>
      </c>
      <c r="H17" s="245">
        <f t="shared" si="2"/>
        <v>1.7582739415834401</v>
      </c>
      <c r="I17" s="43" t="str">
        <f>'2020'!D5</f>
        <v>Oregon</v>
      </c>
      <c r="J17" s="14">
        <f>'2020'!E5</f>
        <v>5</v>
      </c>
      <c r="K17" s="44">
        <f>'2020'!F5</f>
        <v>35864</v>
      </c>
      <c r="L17" s="15">
        <f>'2020'!G5</f>
        <v>27.56986301369863</v>
      </c>
      <c r="M17" s="15" t="str">
        <f>'2020'!H5</f>
        <v>SR</v>
      </c>
      <c r="N17" s="15">
        <f>'2020'!I5</f>
        <v>22.147945205479452</v>
      </c>
      <c r="O17" s="15" t="str">
        <f>'2020'!J5</f>
        <v>Distributor</v>
      </c>
      <c r="P17" s="14">
        <f>'2020'!K5</f>
        <v>78</v>
      </c>
      <c r="Q17" s="14">
        <f>'2020'!L5</f>
        <v>236</v>
      </c>
      <c r="R17" s="15">
        <f t="shared" si="3"/>
        <v>27.272236267023491</v>
      </c>
      <c r="S17" s="14">
        <f>'2020'!M5</f>
        <v>4.6900000000000004</v>
      </c>
      <c r="T17" s="16">
        <f>'2020'!N5</f>
        <v>1</v>
      </c>
      <c r="U17" s="46">
        <f>'2020'!O5</f>
        <v>0</v>
      </c>
      <c r="V17" s="47">
        <f>'2020'!P5</f>
        <v>0.60823122840087962</v>
      </c>
      <c r="W17" s="47">
        <f>'2020'!Q5</f>
        <v>0.80315917375455648</v>
      </c>
      <c r="X17" s="47">
        <f>'2020'!R5</f>
        <v>0.97672253258845443</v>
      </c>
      <c r="Y17" s="47">
        <f>'2020'!S5</f>
        <v>0.95988934993084374</v>
      </c>
      <c r="Z17" s="17">
        <f>'2020'!T5</f>
        <v>0.96830594125964908</v>
      </c>
      <c r="AA17" s="17">
        <f>'2020'!U5</f>
        <v>0.82306005007070171</v>
      </c>
      <c r="AB17" s="17">
        <f>'2020'!V5</f>
        <v>0.11532385466034756</v>
      </c>
      <c r="AC17" s="17">
        <f>'2020'!W5</f>
        <v>6.3201196709050111E-2</v>
      </c>
      <c r="AD17" s="17">
        <f>'2020'!X5</f>
        <v>8.9262525684698835E-2</v>
      </c>
      <c r="AE17" s="18">
        <f>'2020'!Y5</f>
        <v>7.5873146831994004E-2</v>
      </c>
      <c r="AF17" s="19">
        <f>'2020'!Z5</f>
        <v>18.490410958904111</v>
      </c>
      <c r="AG17" s="20">
        <f>'2020'!AA5</f>
        <v>97.555245860277537</v>
      </c>
      <c r="AH17" s="71">
        <f>'2020'!AB5</f>
        <v>0.66050808314087761</v>
      </c>
      <c r="AI17" s="102">
        <f>'2020'!AC5</f>
        <v>12.132867132867133</v>
      </c>
      <c r="AJ17" s="71">
        <f>'2020'!AD5</f>
        <v>0.77500000000000002</v>
      </c>
      <c r="AK17" s="71">
        <f>'2020'!AE5</f>
        <v>9.1999999999999998E-2</v>
      </c>
      <c r="AL17" s="71">
        <f>'2020'!AF5</f>
        <v>0.02</v>
      </c>
      <c r="AM17" s="70">
        <f>'2020'!AG5</f>
        <v>0.54500000000000004</v>
      </c>
      <c r="AN17" s="20">
        <f>'2020'!AH5</f>
        <v>4.8</v>
      </c>
      <c r="AO17" s="20">
        <f>'2020'!AI5</f>
        <v>0.14814814814814814</v>
      </c>
      <c r="AP17" s="76">
        <f>'2020'!AJ5</f>
        <v>2.85</v>
      </c>
      <c r="AQ17" s="21">
        <f>'2020'!AK5</f>
        <v>9</v>
      </c>
      <c r="AR17" s="21">
        <f>'2020'!AL5</f>
        <v>4</v>
      </c>
      <c r="AS17" s="21">
        <f>'2020'!AM5</f>
        <v>7</v>
      </c>
      <c r="AT17" s="21">
        <f>'2020'!AN5</f>
        <v>10</v>
      </c>
      <c r="AU17" s="21">
        <f>'2020'!AO5</f>
        <v>10</v>
      </c>
      <c r="AV17" s="21">
        <f>'2020'!AP5</f>
        <v>7</v>
      </c>
      <c r="AW17" s="21">
        <f>'2020'!AQ5</f>
        <v>2</v>
      </c>
      <c r="AX17" s="21">
        <f>'2020'!AR5</f>
        <v>3</v>
      </c>
      <c r="AY17" s="21">
        <f>'2020'!AS5</f>
        <v>2</v>
      </c>
      <c r="AZ17" s="21">
        <f>'2020'!AT5</f>
        <v>6</v>
      </c>
      <c r="BA17" s="21">
        <f>'2020'!AU5</f>
        <v>10</v>
      </c>
      <c r="BB17" s="21">
        <f>'2020'!AV5</f>
        <v>0</v>
      </c>
      <c r="BC17" s="21">
        <f>'2020'!AW5</f>
        <v>10.89</v>
      </c>
      <c r="BD17" s="21">
        <f>'2020'!AX5</f>
        <v>8.7120000000000015</v>
      </c>
      <c r="BE17" s="21">
        <f>'2020'!AY5</f>
        <v>0.48749999999999999</v>
      </c>
      <c r="BF17" s="130">
        <f>'2020'!AZ5</f>
        <v>0.24374999999999999</v>
      </c>
      <c r="BG17" s="103">
        <f>'2020'!BA5</f>
        <v>0</v>
      </c>
      <c r="BH17" s="23">
        <f>'2020'!BB5</f>
        <v>1</v>
      </c>
      <c r="BI17" s="23">
        <f>'2020'!BC5</f>
        <v>0</v>
      </c>
      <c r="BJ17" s="23">
        <f>'2020'!BD5</f>
        <v>0</v>
      </c>
      <c r="BK17" s="23">
        <f>'2020'!BE5</f>
        <v>0</v>
      </c>
      <c r="BL17" s="23">
        <f>'2020'!BF5</f>
        <v>0</v>
      </c>
      <c r="BM17" s="23">
        <f>'2020'!BG5</f>
        <v>0</v>
      </c>
      <c r="BN17" s="74">
        <f>'2020'!BH5</f>
        <v>0</v>
      </c>
      <c r="BO17" s="74">
        <f>'2020'!BI5</f>
        <v>0</v>
      </c>
      <c r="BP17" s="74">
        <f>'2020'!BJ5</f>
        <v>0</v>
      </c>
      <c r="BQ17" s="23">
        <f>'2020'!BK5</f>
        <v>0</v>
      </c>
      <c r="BR17" s="23">
        <f>'2020'!BL5</f>
        <v>1</v>
      </c>
      <c r="BS17" s="55">
        <f>'2020'!BM5</f>
        <v>0</v>
      </c>
      <c r="BT17" s="61">
        <f>'2020'!BN5</f>
        <v>0</v>
      </c>
      <c r="BU17" s="61">
        <f>'2020'!BO5</f>
        <v>0</v>
      </c>
      <c r="BV17" s="61">
        <f>'2020'!BP5</f>
        <v>0</v>
      </c>
      <c r="BW17" s="72">
        <f>'2020'!BQ5</f>
        <v>0</v>
      </c>
      <c r="BX17" s="61">
        <f>'2020'!BR5</f>
        <v>0</v>
      </c>
      <c r="BY17" s="22">
        <f>'2020'!BS5</f>
        <v>1936</v>
      </c>
      <c r="BZ17" s="23">
        <f>'2020'!BT5</f>
        <v>3183</v>
      </c>
      <c r="CA17" s="23">
        <f>'2020'!BU5</f>
        <v>19</v>
      </c>
      <c r="CB17" s="23">
        <f>'2020'!BV5</f>
        <v>4</v>
      </c>
      <c r="CC17" s="23">
        <f>'2020'!BW5</f>
        <v>255</v>
      </c>
      <c r="CD17" s="23">
        <f>'2020'!BX5</f>
        <v>162</v>
      </c>
      <c r="CE17" s="23">
        <f>'2020'!BY5</f>
        <v>73.8</v>
      </c>
      <c r="CF17" s="74">
        <f>'2020'!BZ5</f>
        <v>5.6</v>
      </c>
      <c r="CG17" s="74">
        <f>'2020'!CA5</f>
        <v>3.3</v>
      </c>
      <c r="CH17" s="74">
        <f>'2020'!CB5</f>
        <v>34.700000000000003</v>
      </c>
      <c r="CI17" s="23">
        <f>'2020'!CC5</f>
        <v>262</v>
      </c>
      <c r="CJ17" s="23">
        <f>'2020'!CD5</f>
        <v>2876</v>
      </c>
      <c r="CK17" s="55">
        <f>'2020'!CE5</f>
        <v>24</v>
      </c>
      <c r="CL17" s="61">
        <f>'2020'!CF5</f>
        <v>6.1</v>
      </c>
      <c r="CM17" s="61">
        <f>'2020'!CG5</f>
        <v>2</v>
      </c>
      <c r="CN17" s="61">
        <f>'2020'!CH5</f>
        <v>2</v>
      </c>
      <c r="CO17" s="73">
        <f>'2020'!CI5</f>
        <v>2.2999999999999998</v>
      </c>
      <c r="CP17" s="62">
        <f>'2020'!CJ5</f>
        <v>9</v>
      </c>
      <c r="CQ17" s="22">
        <f>'2020'!CK5</f>
        <v>1983</v>
      </c>
      <c r="CR17" s="23">
        <f>'2020'!CL5</f>
        <v>2469</v>
      </c>
      <c r="CS17" s="23">
        <f>'2020'!CM5</f>
        <v>15</v>
      </c>
      <c r="CT17" s="23">
        <f>'2020'!CN5</f>
        <v>5</v>
      </c>
      <c r="CU17" s="23">
        <f>'2020'!CO5</f>
        <v>206</v>
      </c>
      <c r="CV17" s="23">
        <f>'2020'!CP5</f>
        <v>139</v>
      </c>
      <c r="CW17" s="23">
        <f>'2020'!CQ5</f>
        <v>77.5</v>
      </c>
      <c r="CX17" s="24">
        <f>'2020'!CR5</f>
        <v>9.1999999999999993</v>
      </c>
      <c r="CY17" s="24">
        <f>'2020'!CS5</f>
        <v>2</v>
      </c>
      <c r="CZ17" s="23">
        <f>'2020'!CT5</f>
        <v>54.5</v>
      </c>
      <c r="DA17" s="23">
        <f>'2020'!CU5</f>
        <v>240</v>
      </c>
      <c r="DB17" s="23">
        <f>'2020'!CV5</f>
        <v>3431</v>
      </c>
      <c r="DC17" s="55">
        <f>'2020'!CW5</f>
        <v>24</v>
      </c>
      <c r="DD17" s="61">
        <f>'2020'!CX5</f>
        <v>6.2</v>
      </c>
      <c r="DE17" s="61">
        <f>'2020'!CY5</f>
        <v>5</v>
      </c>
      <c r="DF17" s="61">
        <f>'2020'!CZ5</f>
        <v>2</v>
      </c>
      <c r="DG17" s="73">
        <f>'2020'!DA5</f>
        <v>2.0499999999999998</v>
      </c>
      <c r="DH17" s="62">
        <f>'2020'!DB5</f>
        <v>6</v>
      </c>
      <c r="DI17" s="22">
        <f>'2020'!DC5</f>
        <v>3147</v>
      </c>
      <c r="DJ17" s="23">
        <f>'2020'!DD5</f>
        <v>3222</v>
      </c>
      <c r="DK17" s="23">
        <f>'2020'!DE5</f>
        <v>29</v>
      </c>
      <c r="DL17" s="23">
        <f>'2020'!DF5</f>
        <v>8</v>
      </c>
      <c r="DM17" s="23">
        <f>'2020'!DG5</f>
        <v>407</v>
      </c>
      <c r="DN17" s="23">
        <f>'2020'!DH5</f>
        <v>241</v>
      </c>
      <c r="DO17" s="23">
        <f>'2020'!DI5</f>
        <v>71.7</v>
      </c>
      <c r="DP17" s="74">
        <f>'2020'!DJ5</f>
        <v>6.8</v>
      </c>
      <c r="DQ17" s="74">
        <f>'2020'!DK5</f>
        <v>3.5</v>
      </c>
      <c r="DR17" s="74">
        <f>'2020'!DL5</f>
        <v>46.8</v>
      </c>
      <c r="DS17" s="23">
        <f>'2020'!DM5</f>
        <v>292</v>
      </c>
      <c r="DT17" s="23">
        <f>'2020'!DN5</f>
        <v>2532</v>
      </c>
      <c r="DU17" s="55">
        <f>'2020'!DO5</f>
        <v>31</v>
      </c>
      <c r="DV17" s="61">
        <f>'2020'!DP5</f>
        <v>4.8</v>
      </c>
      <c r="DW17" s="61">
        <f>'2020'!DQ5</f>
        <v>2</v>
      </c>
      <c r="DX17" s="61">
        <f>'2020'!DR5</f>
        <v>3</v>
      </c>
      <c r="DY17" s="73">
        <f>'2020'!DS5</f>
        <v>1.74</v>
      </c>
      <c r="DZ17" s="62">
        <f>'2020'!DT5</f>
        <v>10</v>
      </c>
      <c r="EA17" s="22">
        <f>'2020'!DU5</f>
        <v>3470</v>
      </c>
      <c r="EB17" s="23">
        <f>'2020'!DV5</f>
        <v>3615</v>
      </c>
      <c r="EC17" s="23">
        <f>'2020'!DW5</f>
        <v>32</v>
      </c>
      <c r="ED17" s="23">
        <f>'2020'!DX5</f>
        <v>6</v>
      </c>
      <c r="EE17" s="23">
        <f>'2020'!DY5</f>
        <v>433</v>
      </c>
      <c r="EF17" s="23">
        <f>'2020'!DZ5</f>
        <v>286</v>
      </c>
      <c r="EG17" s="23">
        <f>'2020'!EA5</f>
        <v>75.400000000000006</v>
      </c>
      <c r="EH17" s="24">
        <f>'2020'!EB5</f>
        <v>4.7</v>
      </c>
      <c r="EI17" s="24">
        <f>'2020'!EC5</f>
        <v>3</v>
      </c>
      <c r="EJ17" s="24">
        <f>'2020'!ED5</f>
        <v>44.9</v>
      </c>
      <c r="EK17" s="23">
        <f>'2020'!EE5</f>
        <v>169</v>
      </c>
      <c r="EL17" s="23">
        <f>'2020'!EF5</f>
        <v>2674</v>
      </c>
      <c r="EM17" s="55">
        <f>'2020'!EG5</f>
        <v>27</v>
      </c>
      <c r="EN17" s="73">
        <f>'2020'!EH5</f>
        <v>3.7</v>
      </c>
      <c r="EO17" s="61">
        <f>'2020'!EI5</f>
        <v>4</v>
      </c>
      <c r="EP17" s="61">
        <f>'2020'!EJ5</f>
        <v>4</v>
      </c>
      <c r="EQ17" s="73">
        <f>'2020'!EK5</f>
        <v>2.85</v>
      </c>
      <c r="ER17" s="62">
        <f>'2020'!EL5</f>
        <v>8</v>
      </c>
    </row>
    <row r="18" spans="1:148" ht="15.75" customHeight="1" x14ac:dyDescent="0.2">
      <c r="A18" s="111">
        <f t="shared" si="0"/>
        <v>16</v>
      </c>
      <c r="B18" s="109">
        <f>'2017'!A3</f>
        <v>1</v>
      </c>
      <c r="C18" s="109">
        <v>2017</v>
      </c>
      <c r="D18" s="86" t="str">
        <f>'2017'!B3</f>
        <v>Deshaun Watson</v>
      </c>
      <c r="E18" s="86" t="str" cm="1">
        <f t="array" ref="E18">_xlfn.IFS(F18&gt;13,"Cornerstone",AND(F18&gt;11.5,F18&lt;13),"Elite",AND(F18&gt;10,F18&lt;11.5),"Elite Upside",AND(F18&gt;=8.5,F18&lt;10),"Upside",AND(F18&gt;6.25,F18&lt;8.5),"Upside Lite",AND(F18&gt;4.5,F18&lt;6.25),"Outlier",AND(F18&gt;=3.5,F18&lt;4.5),"Outlier Lite",F18&lt;3.5,"Purgatory")</f>
        <v>Elite Upside</v>
      </c>
      <c r="F18" s="11">
        <f>'2017'!C3</f>
        <v>11.2775</v>
      </c>
      <c r="G18" s="11">
        <f t="shared" si="1"/>
        <v>92.2</v>
      </c>
      <c r="H18" s="245">
        <f t="shared" si="2"/>
        <v>1.7556556092733129</v>
      </c>
      <c r="I18" s="43" t="str">
        <f>'2017'!D3</f>
        <v>Clemson</v>
      </c>
      <c r="J18" s="14">
        <f>'2017'!E3</f>
        <v>4</v>
      </c>
      <c r="K18" s="44">
        <f>'2017'!F3</f>
        <v>34956</v>
      </c>
      <c r="L18" s="15">
        <f>'2017'!G3</f>
        <v>30.057534246575344</v>
      </c>
      <c r="M18" s="15" t="str">
        <f>'2017'!H3</f>
        <v>JR</v>
      </c>
      <c r="N18" s="15">
        <f>'2017'!I3</f>
        <v>21.632876712328766</v>
      </c>
      <c r="O18" s="15" t="str">
        <f>'2017'!J3</f>
        <v>Dual Threat</v>
      </c>
      <c r="P18" s="14">
        <f>'2017'!K3</f>
        <v>74</v>
      </c>
      <c r="Q18" s="14">
        <f>'2017'!L3</f>
        <v>221</v>
      </c>
      <c r="R18" s="15">
        <f t="shared" si="3"/>
        <v>28.374406566198086</v>
      </c>
      <c r="S18" s="14">
        <f>'2017'!M3</f>
        <v>4.66</v>
      </c>
      <c r="T18" s="16">
        <f>'2017'!N3</f>
        <v>1</v>
      </c>
      <c r="U18" s="46">
        <f>'2017'!O3</f>
        <v>0</v>
      </c>
      <c r="V18" s="47">
        <f>'2017'!P3</f>
        <v>0</v>
      </c>
      <c r="W18" s="47">
        <f>'2017'!Q3</f>
        <v>0.43066980023501761</v>
      </c>
      <c r="X18" s="47">
        <f>'2017'!R3</f>
        <v>0.93330287802649614</v>
      </c>
      <c r="Y18" s="47">
        <f>'2017'!S3</f>
        <v>0.91535236574166501</v>
      </c>
      <c r="Z18" s="17">
        <f>'2017'!T3</f>
        <v>0.92432762188408057</v>
      </c>
      <c r="AA18" s="17">
        <f>'2017'!U3</f>
        <v>0.83189485969567256</v>
      </c>
      <c r="AB18" s="17">
        <f>'2017'!V3</f>
        <v>0.33390216154721275</v>
      </c>
      <c r="AC18" s="17">
        <f>'2017'!W3</f>
        <v>0.26666666666666666</v>
      </c>
      <c r="AD18" s="17">
        <f>'2017'!X3</f>
        <v>0.30028441410693973</v>
      </c>
      <c r="AE18" s="18">
        <f>'2017'!Y3</f>
        <v>0.27025597269624579</v>
      </c>
      <c r="AF18" s="19">
        <f>'2017'!Z3</f>
        <v>19.975342465753425</v>
      </c>
      <c r="AG18" s="20">
        <f>'2017'!AA3</f>
        <v>93.729996884150239</v>
      </c>
      <c r="AH18" s="71">
        <f>'2017'!AB3</f>
        <v>0.67611336032388669</v>
      </c>
      <c r="AI18" s="102">
        <f>'2017'!AC3</f>
        <v>11.81701030927835</v>
      </c>
      <c r="AJ18" s="71">
        <f>'2017'!AD3</f>
        <v>0.77300000000000002</v>
      </c>
      <c r="AK18" s="71">
        <f>'2017'!AE3</f>
        <v>6.7000000000000004E-2</v>
      </c>
      <c r="AL18" s="71">
        <f>'2017'!AF3</f>
        <v>2.7000000000000003E-2</v>
      </c>
      <c r="AM18" s="70">
        <f>'2017'!AG3</f>
        <v>0.47499999999999998</v>
      </c>
      <c r="AN18" s="20">
        <f>'2017'!AH3</f>
        <v>5.7</v>
      </c>
      <c r="AO18" s="20">
        <f>'2017'!AI3</f>
        <v>0.16935483870967741</v>
      </c>
      <c r="AP18" s="76">
        <f>'2017'!AJ3</f>
        <v>2.74</v>
      </c>
      <c r="AQ18" s="21">
        <f>'2017'!AK3</f>
        <v>5</v>
      </c>
      <c r="AR18" s="21">
        <f>'2017'!AL3</f>
        <v>4</v>
      </c>
      <c r="AS18" s="21">
        <f>'2017'!AM3</f>
        <v>7</v>
      </c>
      <c r="AT18" s="21">
        <f>'2017'!AN3</f>
        <v>5</v>
      </c>
      <c r="AU18" s="21">
        <f>'2017'!AO3</f>
        <v>8</v>
      </c>
      <c r="AV18" s="21">
        <f>'2017'!AP3</f>
        <v>4</v>
      </c>
      <c r="AW18" s="21">
        <f>'2017'!AQ3</f>
        <v>9</v>
      </c>
      <c r="AX18" s="21">
        <f>'2017'!AR3</f>
        <v>5</v>
      </c>
      <c r="AY18" s="21">
        <f>'2017'!AS3</f>
        <v>3</v>
      </c>
      <c r="AZ18" s="21">
        <f>'2017'!AT3</f>
        <v>5</v>
      </c>
      <c r="BA18" s="21">
        <f>'2017'!AU3</f>
        <v>10</v>
      </c>
      <c r="BB18" s="21">
        <f>'2017'!AV3</f>
        <v>0</v>
      </c>
      <c r="BC18" s="21">
        <f>'2017'!AW3</f>
        <v>8.23</v>
      </c>
      <c r="BD18" s="21">
        <f>'2017'!AX3</f>
        <v>8.23</v>
      </c>
      <c r="BE18" s="21">
        <f>'2017'!AY3</f>
        <v>0.82499999999999996</v>
      </c>
      <c r="BF18" s="130">
        <f>'2017'!AZ3</f>
        <v>0.82499999999999996</v>
      </c>
      <c r="BG18" s="103">
        <f>'2017'!BA3</f>
        <v>0</v>
      </c>
      <c r="BH18" s="23">
        <f>'2017'!BB3</f>
        <v>1</v>
      </c>
      <c r="BI18" s="23">
        <f>'2017'!BC3</f>
        <v>0</v>
      </c>
      <c r="BJ18" s="23">
        <f>'2017'!BD3</f>
        <v>0</v>
      </c>
      <c r="BK18" s="23">
        <f>'2017'!BE3</f>
        <v>0</v>
      </c>
      <c r="BL18" s="23">
        <f>'2017'!BF3</f>
        <v>0</v>
      </c>
      <c r="BM18" s="23">
        <f>'2017'!BG3</f>
        <v>0</v>
      </c>
      <c r="BN18" s="74">
        <f>'2017'!BH3</f>
        <v>0</v>
      </c>
      <c r="BO18" s="74">
        <f>'2017'!BI3</f>
        <v>0</v>
      </c>
      <c r="BP18" s="74">
        <f>'2017'!BJ3</f>
        <v>0</v>
      </c>
      <c r="BQ18" s="23">
        <f>'2017'!BK3</f>
        <v>0</v>
      </c>
      <c r="BR18" s="23">
        <f>'2017'!BL3</f>
        <v>1</v>
      </c>
      <c r="BS18" s="55">
        <f>'2017'!BM3</f>
        <v>0</v>
      </c>
      <c r="BT18" s="61">
        <f>'2017'!BN3</f>
        <v>0</v>
      </c>
      <c r="BU18" s="61">
        <f>'2017'!BO3</f>
        <v>0</v>
      </c>
      <c r="BV18" s="61">
        <f>'2017'!BP3</f>
        <v>0</v>
      </c>
      <c r="BW18" s="72">
        <f>'2017'!BQ3</f>
        <v>0</v>
      </c>
      <c r="BX18" s="61">
        <f>'2017'!BR3</f>
        <v>0</v>
      </c>
      <c r="BY18" s="22">
        <f>'2017'!BS3</f>
        <v>0</v>
      </c>
      <c r="BZ18" s="23">
        <f>'2017'!BT3</f>
        <v>1</v>
      </c>
      <c r="CA18" s="23">
        <f>'2017'!BU3</f>
        <v>0</v>
      </c>
      <c r="CB18" s="23">
        <f>'2017'!BV3</f>
        <v>0</v>
      </c>
      <c r="CC18" s="23">
        <f>'2017'!BW3</f>
        <v>0</v>
      </c>
      <c r="CD18" s="23">
        <f>'2017'!BX3</f>
        <v>0</v>
      </c>
      <c r="CE18" s="23">
        <f>'2017'!BY3</f>
        <v>0</v>
      </c>
      <c r="CF18" s="74">
        <f>'2017'!BZ3</f>
        <v>0</v>
      </c>
      <c r="CG18" s="74">
        <f>'2017'!CA3</f>
        <v>0</v>
      </c>
      <c r="CH18" s="74">
        <f>'2017'!CB3</f>
        <v>0</v>
      </c>
      <c r="CI18" s="23">
        <f>'2017'!CC3</f>
        <v>0</v>
      </c>
      <c r="CJ18" s="23">
        <f>'2017'!CD3</f>
        <v>1</v>
      </c>
      <c r="CK18" s="55">
        <f>'2017'!CE3</f>
        <v>0</v>
      </c>
      <c r="CL18" s="61">
        <f>'2017'!CF3</f>
        <v>0</v>
      </c>
      <c r="CM18" s="61">
        <f>'2017'!CG3</f>
        <v>0</v>
      </c>
      <c r="CN18" s="61">
        <f>'2017'!CH3</f>
        <v>0</v>
      </c>
      <c r="CO18" s="73">
        <f>'2017'!CI3</f>
        <v>0</v>
      </c>
      <c r="CP18" s="62">
        <f>'2017'!CJ3</f>
        <v>0</v>
      </c>
      <c r="CQ18" s="22">
        <f>'2017'!CK3</f>
        <v>1466</v>
      </c>
      <c r="CR18" s="23">
        <f>'2017'!CL3</f>
        <v>3404</v>
      </c>
      <c r="CS18" s="23">
        <f>'2017'!CM3</f>
        <v>14</v>
      </c>
      <c r="CT18" s="23">
        <f>'2017'!CN3</f>
        <v>2</v>
      </c>
      <c r="CU18" s="23">
        <f>'2017'!CO3</f>
        <v>137</v>
      </c>
      <c r="CV18" s="23">
        <f>'2017'!CP3</f>
        <v>93</v>
      </c>
      <c r="CW18" s="23">
        <f>'2017'!CQ3</f>
        <v>74.8</v>
      </c>
      <c r="CX18" s="24">
        <f>'2017'!CR3</f>
        <v>5.6</v>
      </c>
      <c r="CY18" s="24">
        <f>'2017'!CS3</f>
        <v>1.2</v>
      </c>
      <c r="CZ18" s="23">
        <f>'2017'!CT3</f>
        <v>51.6</v>
      </c>
      <c r="DA18" s="23">
        <f>'2017'!CU3</f>
        <v>254</v>
      </c>
      <c r="DB18" s="23">
        <f>'2017'!CV3</f>
        <v>2135</v>
      </c>
      <c r="DC18" s="55">
        <f>'2017'!CW3</f>
        <v>46</v>
      </c>
      <c r="DD18" s="61">
        <f>'2017'!CX3</f>
        <v>4.5</v>
      </c>
      <c r="DE18" s="61">
        <f>'2017'!CY3</f>
        <v>5</v>
      </c>
      <c r="DF18" s="61">
        <f>'2017'!CZ3</f>
        <v>15</v>
      </c>
      <c r="DG18" s="73">
        <f>'2017'!DA3</f>
        <v>3.23</v>
      </c>
      <c r="DH18" s="62">
        <f>'2017'!DB3</f>
        <v>6</v>
      </c>
      <c r="DI18" s="22">
        <f>'2017'!DC3</f>
        <v>4086</v>
      </c>
      <c r="DJ18" s="23">
        <f>'2017'!DD3</f>
        <v>4378</v>
      </c>
      <c r="DK18" s="23">
        <f>'2017'!DE3</f>
        <v>35</v>
      </c>
      <c r="DL18" s="23">
        <f>'2017'!DF3</f>
        <v>13</v>
      </c>
      <c r="DM18" s="23">
        <f>'2017'!DG3</f>
        <v>494</v>
      </c>
      <c r="DN18" s="23">
        <f>'2017'!DH3</f>
        <v>334</v>
      </c>
      <c r="DO18" s="23">
        <f>'2017'!DI3</f>
        <v>77.3</v>
      </c>
      <c r="DP18" s="74">
        <f>'2017'!DJ3</f>
        <v>6.7</v>
      </c>
      <c r="DQ18" s="74">
        <f>'2017'!DK3</f>
        <v>2.7</v>
      </c>
      <c r="DR18" s="74">
        <f>'2017'!DL3</f>
        <v>47.5</v>
      </c>
      <c r="DS18" s="23">
        <f>'2017'!DM3</f>
        <v>1174</v>
      </c>
      <c r="DT18" s="23">
        <f>'2017'!DN3</f>
        <v>3516</v>
      </c>
      <c r="DU18" s="55">
        <f>'2017'!DO3</f>
        <v>153</v>
      </c>
      <c r="DV18" s="61">
        <f>'2017'!DP3</f>
        <v>5.7</v>
      </c>
      <c r="DW18" s="61">
        <f>'2017'!DQ3</f>
        <v>12</v>
      </c>
      <c r="DX18" s="61">
        <f>'2017'!DR3</f>
        <v>18</v>
      </c>
      <c r="DY18" s="73">
        <f>'2017'!DS3</f>
        <v>1.94</v>
      </c>
      <c r="DZ18" s="62">
        <f>'2017'!DT3</f>
        <v>35</v>
      </c>
      <c r="EA18" s="22">
        <f>'2017'!DU3</f>
        <v>4585</v>
      </c>
      <c r="EB18" s="23">
        <f>'2017'!DV3</f>
        <v>5009</v>
      </c>
      <c r="EC18" s="23">
        <f>'2017'!DW3</f>
        <v>41</v>
      </c>
      <c r="ED18" s="23">
        <f>'2017'!DX3</f>
        <v>17</v>
      </c>
      <c r="EE18" s="23">
        <f>'2017'!DY3</f>
        <v>580</v>
      </c>
      <c r="EF18" s="23">
        <f>'2017'!DZ3</f>
        <v>388</v>
      </c>
      <c r="EG18" s="23">
        <f>'2017'!EA3</f>
        <v>76.099999999999994</v>
      </c>
      <c r="EH18" s="24">
        <f>'2017'!EB3</f>
        <v>5.0999999999999996</v>
      </c>
      <c r="EI18" s="24">
        <f>'2017'!EC3</f>
        <v>3</v>
      </c>
      <c r="EJ18" s="24">
        <f>'2017'!ED3</f>
        <v>46.7</v>
      </c>
      <c r="EK18" s="23">
        <f>'2017'!EE3</f>
        <v>708</v>
      </c>
      <c r="EL18" s="23">
        <f>'2017'!EF3</f>
        <v>2655</v>
      </c>
      <c r="EM18" s="55">
        <f>'2017'!EG3</f>
        <v>124</v>
      </c>
      <c r="EN18" s="73">
        <f>'2017'!EH3</f>
        <v>4.5999999999999996</v>
      </c>
      <c r="EO18" s="61">
        <f>'2017'!EI3</f>
        <v>9</v>
      </c>
      <c r="EP18" s="61">
        <f>'2017'!EJ3</f>
        <v>21</v>
      </c>
      <c r="EQ18" s="73">
        <f>'2017'!EK3</f>
        <v>2.74</v>
      </c>
      <c r="ER18" s="62">
        <f>'2017'!EL3</f>
        <v>21</v>
      </c>
    </row>
    <row r="19" spans="1:148" ht="15.75" customHeight="1" x14ac:dyDescent="0.2">
      <c r="A19" s="111">
        <f t="shared" si="0"/>
        <v>17</v>
      </c>
      <c r="B19" s="109">
        <f>'2021'!A5</f>
        <v>3</v>
      </c>
      <c r="C19" s="109">
        <v>2021</v>
      </c>
      <c r="D19" s="86" t="str">
        <f>'2021'!B5</f>
        <v>Mac Jones</v>
      </c>
      <c r="E19" s="86" t="str" cm="1">
        <f t="array" ref="E19">_xlfn.IFS(F19&gt;13,"Cornerstone",AND(F19&gt;11.5,F19&lt;13),"Elite",AND(F19&gt;10,F19&lt;11.5),"Elite Upside",AND(F19&gt;=8.5,F19&lt;10),"Upside",AND(F19&gt;6.25,F19&lt;8.5),"Upside Lite",AND(F19&gt;4.5,F19&lt;6.25),"Outlier",AND(F19&gt;=3.5,F19&lt;4.5),"Outlier Lite",F19&lt;3.5,"Purgatory")</f>
        <v>Elite Upside</v>
      </c>
      <c r="F19" s="11">
        <f>'2021'!C5</f>
        <v>11.21875</v>
      </c>
      <c r="G19" s="11">
        <f t="shared" si="1"/>
        <v>91.7</v>
      </c>
      <c r="H19" s="245">
        <f t="shared" si="2"/>
        <v>1.7385041641756178</v>
      </c>
      <c r="I19" s="43" t="str">
        <f>'2021'!D5</f>
        <v>Alabama</v>
      </c>
      <c r="J19" s="14">
        <f>'2021'!E5</f>
        <v>1</v>
      </c>
      <c r="K19" s="44">
        <f>'2021'!F5</f>
        <v>36043</v>
      </c>
      <c r="L19" s="15">
        <f>'2021'!G5</f>
        <v>27.079452054794519</v>
      </c>
      <c r="M19" s="15" t="str">
        <f>'2021'!H5</f>
        <v>RS JR</v>
      </c>
      <c r="N19" s="15">
        <f>'2021'!I5</f>
        <v>22.657534246575342</v>
      </c>
      <c r="O19" s="15" t="str">
        <f>'2021'!J5</f>
        <v>Pocket Passer</v>
      </c>
      <c r="P19" s="14">
        <f>'2021'!K5</f>
        <v>74</v>
      </c>
      <c r="Q19" s="14">
        <f>'2021'!L5</f>
        <v>205</v>
      </c>
      <c r="R19" s="15">
        <f t="shared" si="3"/>
        <v>26.320150887197322</v>
      </c>
      <c r="S19" s="14">
        <f>'2021'!M5</f>
        <v>4.88</v>
      </c>
      <c r="T19" s="16">
        <f>'2021'!N5</f>
        <v>1</v>
      </c>
      <c r="U19" s="46">
        <f>'2021'!O5</f>
        <v>0</v>
      </c>
      <c r="V19" s="47">
        <f>'2021'!P5</f>
        <v>0</v>
      </c>
      <c r="W19" s="47">
        <f>'2021'!Q5</f>
        <v>2.5339925834363411E-2</v>
      </c>
      <c r="X19" s="47">
        <f>'2021'!R5</f>
        <v>0.33782872555630478</v>
      </c>
      <c r="Y19" s="47">
        <f>'2021'!S5</f>
        <v>0.96520618556701032</v>
      </c>
      <c r="Z19" s="17">
        <f>'2021'!T5</f>
        <v>0.96520618556701032</v>
      </c>
      <c r="AA19" s="17">
        <f>'2021'!U5</f>
        <v>0.96520618556701032</v>
      </c>
      <c r="AB19" s="17">
        <f>'2021'!V5</f>
        <v>2.2280471821756225E-2</v>
      </c>
      <c r="AC19" s="17">
        <f>'2021'!W5</f>
        <v>3.1612645058023206E-2</v>
      </c>
      <c r="AD19" s="17">
        <f>'2021'!X5</f>
        <v>3.1612645058023206E-2</v>
      </c>
      <c r="AE19" s="18">
        <f>'2021'!Y5</f>
        <v>3.1612645058023206E-2</v>
      </c>
      <c r="AF19" s="19">
        <f>'2021'!Z5</f>
        <v>22.005479452054793</v>
      </c>
      <c r="AG19" s="20">
        <f>'2021'!AA5</f>
        <v>72.294385187580886</v>
      </c>
      <c r="AH19" s="71">
        <f>'2021'!AB5</f>
        <v>0.76600985221674878</v>
      </c>
      <c r="AI19" s="102">
        <f>'2021'!AC5</f>
        <v>15.494845360824742</v>
      </c>
      <c r="AJ19" s="71">
        <f>'2021'!AD5</f>
        <v>0.84200000000000008</v>
      </c>
      <c r="AK19" s="71">
        <f>'2021'!AE5</f>
        <v>7.400000000000001E-2</v>
      </c>
      <c r="AL19" s="71">
        <f>'2021'!AF5</f>
        <v>2.4E-2</v>
      </c>
      <c r="AM19" s="70">
        <f>'2021'!AG5</f>
        <v>0.66099999999999992</v>
      </c>
      <c r="AN19" s="20">
        <f>'2021'!AH5</f>
        <v>3.4</v>
      </c>
      <c r="AO19" s="20">
        <f>'2021'!AI5</f>
        <v>0</v>
      </c>
      <c r="AP19" s="76">
        <f>'2021'!AJ5</f>
        <v>1.2</v>
      </c>
      <c r="AQ19" s="21">
        <f>'2021'!AK5</f>
        <v>0</v>
      </c>
      <c r="AR19" s="21">
        <f>'2021'!AL5</f>
        <v>10</v>
      </c>
      <c r="AS19" s="21">
        <f>'2021'!AM5</f>
        <v>10</v>
      </c>
      <c r="AT19" s="21">
        <f>'2021'!AN5</f>
        <v>6</v>
      </c>
      <c r="AU19" s="21">
        <f>'2021'!AO5</f>
        <v>9</v>
      </c>
      <c r="AV19" s="21">
        <f>'2021'!AP5</f>
        <v>10</v>
      </c>
      <c r="AW19" s="21">
        <f>'2021'!AQ5</f>
        <v>1</v>
      </c>
      <c r="AX19" s="21">
        <f>'2021'!AR5</f>
        <v>0</v>
      </c>
      <c r="AY19" s="21">
        <f>'2021'!AS5</f>
        <v>0</v>
      </c>
      <c r="AZ19" s="21">
        <f>'2021'!AT5</f>
        <v>0</v>
      </c>
      <c r="BA19" s="21">
        <f>'2021'!AU5</f>
        <v>10</v>
      </c>
      <c r="BB19" s="21">
        <f>'2021'!AV5</f>
        <v>0</v>
      </c>
      <c r="BC19" s="21">
        <f>'2021'!AW5</f>
        <v>13.25</v>
      </c>
      <c r="BD19" s="21">
        <f>'2021'!AX5</f>
        <v>9.9375</v>
      </c>
      <c r="BE19" s="21">
        <f>'2021'!AY5</f>
        <v>3.7499999999999999E-2</v>
      </c>
      <c r="BF19" s="130">
        <f>'2021'!AZ5</f>
        <v>0</v>
      </c>
      <c r="BG19" s="103">
        <f>'2021'!BA5</f>
        <v>0</v>
      </c>
      <c r="BH19" s="23">
        <f>'2021'!BB5</f>
        <v>1</v>
      </c>
      <c r="BI19" s="23">
        <f>'2021'!BC5</f>
        <v>0</v>
      </c>
      <c r="BJ19" s="23">
        <f>'2021'!BD5</f>
        <v>0</v>
      </c>
      <c r="BK19" s="23">
        <f>'2021'!BE5</f>
        <v>0</v>
      </c>
      <c r="BL19" s="23">
        <f>'2021'!BF5</f>
        <v>0</v>
      </c>
      <c r="BM19" s="23">
        <f>'2021'!BG5</f>
        <v>0</v>
      </c>
      <c r="BN19" s="74">
        <f>'2021'!BH5</f>
        <v>0</v>
      </c>
      <c r="BO19" s="74">
        <f>'2021'!BI5</f>
        <v>0</v>
      </c>
      <c r="BP19" s="74">
        <f>'2021'!BJ5</f>
        <v>0</v>
      </c>
      <c r="BQ19" s="23">
        <f>'2021'!BK5</f>
        <v>0</v>
      </c>
      <c r="BR19" s="23">
        <f>'2021'!BL5</f>
        <v>1</v>
      </c>
      <c r="BS19" s="55">
        <f>'2021'!BM5</f>
        <v>0</v>
      </c>
      <c r="BT19" s="61">
        <f>'2021'!BN5</f>
        <v>0</v>
      </c>
      <c r="BU19" s="61">
        <f>'2021'!BO5</f>
        <v>0</v>
      </c>
      <c r="BV19" s="61">
        <f>'2021'!BP5</f>
        <v>0</v>
      </c>
      <c r="BW19" s="72">
        <f>'2021'!BQ5</f>
        <v>0</v>
      </c>
      <c r="BX19" s="61">
        <f>'2021'!BR5</f>
        <v>0</v>
      </c>
      <c r="BY19" s="22">
        <f>'2021'!BS5</f>
        <v>0</v>
      </c>
      <c r="BZ19" s="23">
        <f>'2021'!BT5</f>
        <v>1</v>
      </c>
      <c r="CA19" s="23">
        <f>'2021'!BU5</f>
        <v>0</v>
      </c>
      <c r="CB19" s="23">
        <f>'2021'!BV5</f>
        <v>0</v>
      </c>
      <c r="CC19" s="23">
        <f>'2021'!BW5</f>
        <v>0</v>
      </c>
      <c r="CD19" s="23">
        <f>'2021'!BX5</f>
        <v>0</v>
      </c>
      <c r="CE19" s="23">
        <f>'2021'!BY5</f>
        <v>0</v>
      </c>
      <c r="CF19" s="74">
        <f>'2021'!BZ5</f>
        <v>0</v>
      </c>
      <c r="CG19" s="74">
        <f>'2021'!CA5</f>
        <v>0</v>
      </c>
      <c r="CH19" s="74">
        <f>'2021'!CB5</f>
        <v>0</v>
      </c>
      <c r="CI19" s="23">
        <f>'2021'!CC5</f>
        <v>0</v>
      </c>
      <c r="CJ19" s="23">
        <f>'2021'!CD5</f>
        <v>1</v>
      </c>
      <c r="CK19" s="55">
        <f>'2021'!CE5</f>
        <v>0</v>
      </c>
      <c r="CL19" s="61">
        <f>'2021'!CF5</f>
        <v>0</v>
      </c>
      <c r="CM19" s="61">
        <f>'2021'!CG5</f>
        <v>0</v>
      </c>
      <c r="CN19" s="61">
        <f>'2021'!CH5</f>
        <v>0</v>
      </c>
      <c r="CO19" s="73">
        <f>'2021'!CI5</f>
        <v>0</v>
      </c>
      <c r="CP19" s="62">
        <f>'2021'!CJ5</f>
        <v>0</v>
      </c>
      <c r="CQ19" s="22">
        <f>'2021'!CK5</f>
        <v>123</v>
      </c>
      <c r="CR19" s="23">
        <f>'2021'!CL5</f>
        <v>4854</v>
      </c>
      <c r="CS19" s="23">
        <f>'2021'!CM5</f>
        <v>1</v>
      </c>
      <c r="CT19" s="23">
        <f>'2021'!CN5</f>
        <v>0</v>
      </c>
      <c r="CU19" s="23">
        <f>'2021'!CO5</f>
        <v>13</v>
      </c>
      <c r="CV19" s="23">
        <f>'2021'!CP5</f>
        <v>5</v>
      </c>
      <c r="CW19" s="23">
        <f>'2021'!CQ5</f>
        <v>46.2</v>
      </c>
      <c r="CX19" s="24">
        <f>'2021'!CR5</f>
        <v>7.7</v>
      </c>
      <c r="CY19" s="24">
        <f>'2021'!CS5</f>
        <v>0</v>
      </c>
      <c r="CZ19" s="23">
        <f>'2021'!CT5</f>
        <v>100</v>
      </c>
      <c r="DA19" s="23">
        <f>'2021'!CU5</f>
        <v>-11</v>
      </c>
      <c r="DB19" s="23">
        <f>'2021'!CV5</f>
        <v>3099</v>
      </c>
      <c r="DC19" s="55">
        <f>'2021'!CW5</f>
        <v>8</v>
      </c>
      <c r="DD19" s="61">
        <f>'2021'!CX5</f>
        <v>-1.4</v>
      </c>
      <c r="DE19" s="61">
        <f>'2021'!CY5</f>
        <v>0</v>
      </c>
      <c r="DF19" s="61">
        <f>'2021'!CZ5</f>
        <v>0</v>
      </c>
      <c r="DG19" s="73">
        <f>'2021'!DA5</f>
        <v>0.13</v>
      </c>
      <c r="DH19" s="62">
        <f>'2021'!DB5</f>
        <v>0</v>
      </c>
      <c r="DI19" s="22">
        <f>'2021'!DC5</f>
        <v>1503</v>
      </c>
      <c r="DJ19" s="23">
        <f>'2021'!DD5</f>
        <v>4449</v>
      </c>
      <c r="DK19" s="23">
        <f>'2021'!DE5</f>
        <v>14</v>
      </c>
      <c r="DL19" s="23">
        <f>'2021'!DF5</f>
        <v>3</v>
      </c>
      <c r="DM19" s="23">
        <f>'2021'!DG5</f>
        <v>141</v>
      </c>
      <c r="DN19" s="23">
        <f>'2021'!DH5</f>
        <v>97</v>
      </c>
      <c r="DO19" s="23">
        <f>'2021'!DI5</f>
        <v>77.599999999999994</v>
      </c>
      <c r="DP19" s="74">
        <f>'2021'!DJ5</f>
        <v>5.3</v>
      </c>
      <c r="DQ19" s="74">
        <f>'2021'!DK5</f>
        <v>2.4</v>
      </c>
      <c r="DR19" s="74">
        <f>'2021'!DL5</f>
        <v>50</v>
      </c>
      <c r="DS19" s="23">
        <f>'2021'!DM5</f>
        <v>51</v>
      </c>
      <c r="DT19" s="23">
        <f>'2021'!DN5</f>
        <v>2289</v>
      </c>
      <c r="DU19" s="55">
        <f>'2021'!DO5</f>
        <v>4</v>
      </c>
      <c r="DV19" s="61">
        <f>'2021'!DP5</f>
        <v>3.4</v>
      </c>
      <c r="DW19" s="61">
        <f>'2021'!DQ5</f>
        <v>1</v>
      </c>
      <c r="DX19" s="61">
        <f>'2021'!DR5</f>
        <v>0</v>
      </c>
      <c r="DY19" s="73">
        <f>'2021'!DS5</f>
        <v>1.2</v>
      </c>
      <c r="DZ19" s="62">
        <f>'2021'!DT5</f>
        <v>2</v>
      </c>
      <c r="EA19" s="22">
        <f>'2021'!DU5</f>
        <v>4494</v>
      </c>
      <c r="EB19" s="23">
        <f>'2021'!DV5</f>
        <v>4656</v>
      </c>
      <c r="EC19" s="23">
        <f>'2021'!DW5</f>
        <v>41</v>
      </c>
      <c r="ED19" s="23">
        <f>'2021'!DX5</f>
        <v>4</v>
      </c>
      <c r="EE19" s="23">
        <f>'2021'!DY5</f>
        <v>406</v>
      </c>
      <c r="EF19" s="23">
        <f>'2021'!DZ5</f>
        <v>311</v>
      </c>
      <c r="EG19" s="23">
        <f>'2021'!EA5</f>
        <v>84.2</v>
      </c>
      <c r="EH19" s="24">
        <f>'2021'!EB5</f>
        <v>7.4</v>
      </c>
      <c r="EI19" s="24">
        <f>'2021'!EC5</f>
        <v>2.4</v>
      </c>
      <c r="EJ19" s="24">
        <f>'2021'!ED5</f>
        <v>66.099999999999994</v>
      </c>
      <c r="EK19" s="23">
        <f>'2021'!EE5</f>
        <v>79</v>
      </c>
      <c r="EL19" s="23">
        <f>'2021'!EF5</f>
        <v>2499</v>
      </c>
      <c r="EM19" s="55">
        <f>'2021'!EG5</f>
        <v>17</v>
      </c>
      <c r="EN19" s="73">
        <f>'2021'!EH5</f>
        <v>3</v>
      </c>
      <c r="EO19" s="61">
        <f>'2021'!EI5</f>
        <v>1</v>
      </c>
      <c r="EP19" s="61">
        <f>'2021'!EJ5</f>
        <v>0</v>
      </c>
      <c r="EQ19" s="73">
        <f>'2021'!EK5</f>
        <v>0.57999999999999996</v>
      </c>
      <c r="ER19" s="62">
        <f>'2021'!EL5</f>
        <v>2</v>
      </c>
    </row>
    <row r="20" spans="1:148" ht="15.75" customHeight="1" x14ac:dyDescent="0.2">
      <c r="A20" s="111">
        <f t="shared" si="0"/>
        <v>18</v>
      </c>
      <c r="B20" s="109">
        <f>'2026 - WIP'!A3</f>
        <v>1</v>
      </c>
      <c r="C20" s="109">
        <v>2026</v>
      </c>
      <c r="D20" s="86" t="str">
        <f>'2026 - WIP'!B3</f>
        <v>Fernando Mendoza</v>
      </c>
      <c r="E20" s="86" t="str" cm="1">
        <f t="array" ref="E20">_xlfn.IFS(F20&gt;13,"Cornerstone",AND(F20&gt;11.5,F20&lt;13),"Elite",AND(F20&gt;10,F20&lt;11.5),"Elite Upside",AND(F20&gt;=8.5,F20&lt;10),"Upside",AND(F20&gt;6.25,F20&lt;8.5),"Upside Lite",AND(F20&gt;4.5,F20&lt;6.25),"Outlier",AND(F20&gt;=3.5,F20&lt;4.5),"Outlier Lite",F20&lt;3.5,"Purgatory")</f>
        <v>Elite Upside</v>
      </c>
      <c r="F20" s="11">
        <f>'2026 - WIP'!C3</f>
        <v>11.02225</v>
      </c>
      <c r="G20" s="11">
        <f t="shared" si="1"/>
        <v>91.3</v>
      </c>
      <c r="H20" s="245">
        <f t="shared" si="2"/>
        <v>1.6811380541892844</v>
      </c>
      <c r="I20" s="43" t="str">
        <f>'2026 - WIP'!D3</f>
        <v>Indiana</v>
      </c>
      <c r="J20" s="14">
        <f>'2026 - WIP'!E3</f>
        <v>2</v>
      </c>
      <c r="K20" s="44">
        <f>'2026 - WIP'!F3</f>
        <v>37895</v>
      </c>
      <c r="L20" s="15">
        <f>'2026 - WIP'!G3</f>
        <v>22.005479452054793</v>
      </c>
      <c r="M20" s="15" t="str">
        <f>'2026 - WIP'!H3</f>
        <v>JR</v>
      </c>
      <c r="N20" s="15">
        <f>'2026 - WIP'!I3</f>
        <v>22.586301369863012</v>
      </c>
      <c r="O20" s="15" t="str">
        <f>'2026 - WIP'!J3</f>
        <v>Distributor</v>
      </c>
      <c r="P20" s="14">
        <f>'2026 - WIP'!K3</f>
        <v>77</v>
      </c>
      <c r="Q20" s="14">
        <f>'2026 - WIP'!L3</f>
        <v>225</v>
      </c>
      <c r="R20" s="15">
        <f t="shared" si="3"/>
        <v>26.680810656274712</v>
      </c>
      <c r="S20" s="14">
        <f>'2026 - WIP'!M3</f>
        <v>4.7</v>
      </c>
      <c r="T20" s="16">
        <f>'2026 - WIP'!N3</f>
        <v>1</v>
      </c>
      <c r="U20" s="46">
        <f>'2026 - WIP'!O3</f>
        <v>0</v>
      </c>
      <c r="V20" s="47">
        <f>'2026 - WIP'!P3</f>
        <v>0</v>
      </c>
      <c r="W20" s="47">
        <f>'2026 - WIP'!Q3</f>
        <v>0.60225669957686878</v>
      </c>
      <c r="X20" s="47">
        <f>'2026 - WIP'!R3</f>
        <v>0.89351576442593694</v>
      </c>
      <c r="Y20" s="47">
        <f>'2026 - WIP'!S3</f>
        <v>0.87131367292225204</v>
      </c>
      <c r="Z20" s="17">
        <f>'2026 - WIP'!T3</f>
        <v>0.89351576442593694</v>
      </c>
      <c r="AA20" s="17">
        <f>'2026 - WIP'!U3</f>
        <v>0.89351576442593694</v>
      </c>
      <c r="AB20" s="17">
        <f>'2026 - WIP'!V3</f>
        <v>0.17794352690463505</v>
      </c>
      <c r="AC20" s="17">
        <f>'2026 - WIP'!W3</f>
        <v>7.7544426494345717E-2</v>
      </c>
      <c r="AD20" s="17">
        <f>'2026 - WIP'!X3</f>
        <v>0.12774397669949039</v>
      </c>
      <c r="AE20" s="18">
        <f>'2026 - WIP'!Y3</f>
        <v>0.12774397669949039</v>
      </c>
      <c r="AF20" s="19">
        <f>'2026 - WIP'!Z3</f>
        <v>19.931506849315067</v>
      </c>
      <c r="AG20" s="20">
        <f>'2026 - WIP'!AA3</f>
        <v>92.219143013651887</v>
      </c>
      <c r="AH20" s="71">
        <f>'2026 - WIP'!AB3</f>
        <v>0.75247524752475248</v>
      </c>
      <c r="AI20" s="102">
        <f>'2026 - WIP'!AC3</f>
        <v>12.828947368421053</v>
      </c>
      <c r="AJ20" s="71">
        <f>'2026 - WIP'!AD3</f>
        <v>0.83200000000000007</v>
      </c>
      <c r="AK20" s="71">
        <f>'2026 - WIP'!AE3</f>
        <v>5.7000000000000002E-2</v>
      </c>
      <c r="AL20" s="71">
        <f>'2026 - WIP'!AF3</f>
        <v>8.0000000000000002E-3</v>
      </c>
      <c r="AM20" s="70">
        <f>'2026 - WIP'!AG3</f>
        <v>0.53799999999999992</v>
      </c>
      <c r="AN20" s="20">
        <f>'2026 - WIP'!AH3</f>
        <v>6.4</v>
      </c>
      <c r="AO20" s="20">
        <f>'2026 - WIP'!AI3</f>
        <v>0.21052631578947367</v>
      </c>
      <c r="AP20" s="76">
        <f>'2026 - WIP'!AJ3</f>
        <v>3</v>
      </c>
      <c r="AQ20" s="21">
        <f>'2026 - WIP'!AK3</f>
        <v>5</v>
      </c>
      <c r="AR20" s="21">
        <f>'2026 - WIP'!AL3</f>
        <v>6</v>
      </c>
      <c r="AS20" s="21">
        <f>'2026 - WIP'!AM3</f>
        <v>10</v>
      </c>
      <c r="AT20" s="21">
        <f>'2026 - WIP'!AN3</f>
        <v>3</v>
      </c>
      <c r="AU20" s="21">
        <f>'2026 - WIP'!AO3</f>
        <v>10</v>
      </c>
      <c r="AV20" s="21">
        <f>'2026 - WIP'!AP3</f>
        <v>7</v>
      </c>
      <c r="AW20" s="21">
        <f>'2026 - WIP'!AQ3</f>
        <v>5</v>
      </c>
      <c r="AX20" s="21">
        <f>'2026 - WIP'!AR3</f>
        <v>6</v>
      </c>
      <c r="AY20" s="21">
        <f>'2026 - WIP'!AS3</f>
        <v>6</v>
      </c>
      <c r="AZ20" s="21">
        <f>'2026 - WIP'!AT3</f>
        <v>7</v>
      </c>
      <c r="BA20" s="21">
        <f>'2026 - WIP'!AU3</f>
        <v>10</v>
      </c>
      <c r="BB20" s="21">
        <f>'2026 - WIP'!AV3</f>
        <v>0</v>
      </c>
      <c r="BC20" s="21">
        <f>'2026 - WIP'!AW3</f>
        <v>10.540000000000001</v>
      </c>
      <c r="BD20" s="21">
        <f>'2026 - WIP'!AX3</f>
        <v>8.4320000000000004</v>
      </c>
      <c r="BE20" s="21">
        <f>'2026 - WIP'!AY3</f>
        <v>0.9</v>
      </c>
      <c r="BF20" s="130">
        <f>'2026 - WIP'!AZ3</f>
        <v>0.45</v>
      </c>
      <c r="BG20" s="103">
        <f>'2026 - WIP'!BA3</f>
        <v>0</v>
      </c>
      <c r="BH20" s="23">
        <f>'2026 - WIP'!BB3</f>
        <v>1</v>
      </c>
      <c r="BI20" s="23">
        <f>'2026 - WIP'!BC3</f>
        <v>0</v>
      </c>
      <c r="BJ20" s="23">
        <f>'2026 - WIP'!BD3</f>
        <v>0</v>
      </c>
      <c r="BK20" s="23">
        <f>'2026 - WIP'!BE3</f>
        <v>0</v>
      </c>
      <c r="BL20" s="23">
        <f>'2026 - WIP'!BF3</f>
        <v>0</v>
      </c>
      <c r="BM20" s="23">
        <f>'2026 - WIP'!BG3</f>
        <v>0</v>
      </c>
      <c r="BN20" s="74">
        <f>'2026 - WIP'!BH3</f>
        <v>0</v>
      </c>
      <c r="BO20" s="74">
        <f>'2026 - WIP'!BI3</f>
        <v>0</v>
      </c>
      <c r="BP20" s="74">
        <f>'2026 - WIP'!BJ3</f>
        <v>0</v>
      </c>
      <c r="BQ20" s="23">
        <f>'2026 - WIP'!BK3</f>
        <v>0</v>
      </c>
      <c r="BR20" s="23">
        <f>'2026 - WIP'!BL3</f>
        <v>1</v>
      </c>
      <c r="BS20" s="55">
        <f>'2026 - WIP'!BM3</f>
        <v>0</v>
      </c>
      <c r="BT20" s="61">
        <f>'2026 - WIP'!BN3</f>
        <v>0</v>
      </c>
      <c r="BU20" s="61">
        <f>'2026 - WIP'!BO3</f>
        <v>0</v>
      </c>
      <c r="BV20" s="61">
        <f>'2026 - WIP'!BP3</f>
        <v>0</v>
      </c>
      <c r="BW20" s="72">
        <f>'2026 - WIP'!BQ3</f>
        <v>0</v>
      </c>
      <c r="BX20" s="61">
        <f>'2026 - WIP'!BR3</f>
        <v>0</v>
      </c>
      <c r="BY20" s="22">
        <f>'2026 - WIP'!BS3</f>
        <v>0</v>
      </c>
      <c r="BZ20" s="23">
        <f>'2026 - WIP'!BT3</f>
        <v>1</v>
      </c>
      <c r="CA20" s="23">
        <f>'2026 - WIP'!BU3</f>
        <v>0</v>
      </c>
      <c r="CB20" s="23">
        <f>'2026 - WIP'!BV3</f>
        <v>0</v>
      </c>
      <c r="CC20" s="23">
        <f>'2026 - WIP'!BW3</f>
        <v>0</v>
      </c>
      <c r="CD20" s="23">
        <f>'2026 - WIP'!BX3</f>
        <v>0</v>
      </c>
      <c r="CE20" s="23">
        <f>'2026 - WIP'!BY3</f>
        <v>0</v>
      </c>
      <c r="CF20" s="74">
        <f>'2026 - WIP'!BZ3</f>
        <v>0</v>
      </c>
      <c r="CG20" s="74">
        <f>'2026 - WIP'!CA3</f>
        <v>0</v>
      </c>
      <c r="CH20" s="74">
        <f>'2026 - WIP'!CB3</f>
        <v>0</v>
      </c>
      <c r="CI20" s="23">
        <f>'2026 - WIP'!CC3</f>
        <v>0</v>
      </c>
      <c r="CJ20" s="23">
        <f>'2026 - WIP'!CD3</f>
        <v>1</v>
      </c>
      <c r="CK20" s="55">
        <f>'2026 - WIP'!CE3</f>
        <v>0</v>
      </c>
      <c r="CL20" s="61">
        <f>'2026 - WIP'!CF3</f>
        <v>0</v>
      </c>
      <c r="CM20" s="61">
        <f>'2026 - WIP'!CG3</f>
        <v>0</v>
      </c>
      <c r="CN20" s="61">
        <f>'2026 - WIP'!CH3</f>
        <v>0</v>
      </c>
      <c r="CO20" s="73">
        <f>'2026 - WIP'!CI3</f>
        <v>0</v>
      </c>
      <c r="CP20" s="62">
        <f>'2026 - WIP'!CJ3</f>
        <v>0</v>
      </c>
      <c r="CQ20" s="22">
        <f>'2026 - WIP'!CK3</f>
        <v>1708</v>
      </c>
      <c r="CR20" s="23">
        <f>'2026 - WIP'!CL3</f>
        <v>2836</v>
      </c>
      <c r="CS20" s="23">
        <f>'2026 - WIP'!CM3</f>
        <v>14</v>
      </c>
      <c r="CT20" s="23">
        <f>'2026 - WIP'!CN3</f>
        <v>10</v>
      </c>
      <c r="CU20" s="23">
        <f>'2026 - WIP'!CO3</f>
        <v>243</v>
      </c>
      <c r="CV20" s="23">
        <f>'2026 - WIP'!CP3</f>
        <v>153</v>
      </c>
      <c r="CW20" s="23">
        <f>'2026 - WIP'!CQ3</f>
        <v>70.900000000000006</v>
      </c>
      <c r="CX20" s="24">
        <f>'2026 - WIP'!CR3</f>
        <v>5.7</v>
      </c>
      <c r="CY20" s="24">
        <f>'2026 - WIP'!CS3</f>
        <v>5</v>
      </c>
      <c r="CZ20" s="23">
        <f>'2026 - WIP'!CT3</f>
        <v>46.2</v>
      </c>
      <c r="DA20" s="23">
        <f>'2026 - WIP'!CU3</f>
        <v>197</v>
      </c>
      <c r="DB20" s="23">
        <f>'2026 - WIP'!CV3</f>
        <v>2420</v>
      </c>
      <c r="DC20" s="55">
        <f>'2026 - WIP'!CW3</f>
        <v>52</v>
      </c>
      <c r="DD20" s="61">
        <f>'2026 - WIP'!CX3</f>
        <v>6.4</v>
      </c>
      <c r="DE20" s="61">
        <f>'2026 - WIP'!CY3</f>
        <v>2</v>
      </c>
      <c r="DF20" s="61">
        <f>'2026 - WIP'!CZ3</f>
        <v>6</v>
      </c>
      <c r="DG20" s="73">
        <f>'2026 - WIP'!DA3</f>
        <v>2.66</v>
      </c>
      <c r="DH20" s="62">
        <f>'2026 - WIP'!DB3</f>
        <v>11</v>
      </c>
      <c r="DI20" s="22">
        <f>'2026 - WIP'!DC3</f>
        <v>3004</v>
      </c>
      <c r="DJ20" s="23">
        <f>'2026 - WIP'!DD3</f>
        <v>3362</v>
      </c>
      <c r="DK20" s="23">
        <f>'2026 - WIP'!DE3</f>
        <v>16</v>
      </c>
      <c r="DL20" s="23">
        <f>'2026 - WIP'!DF3</f>
        <v>6</v>
      </c>
      <c r="DM20" s="23">
        <f>'2026 - WIP'!DG3</f>
        <v>390</v>
      </c>
      <c r="DN20" s="23">
        <f>'2026 - WIP'!DH3</f>
        <v>265</v>
      </c>
      <c r="DO20" s="23">
        <f>'2026 - WIP'!DI3</f>
        <v>75.5</v>
      </c>
      <c r="DP20" s="74">
        <f>'2026 - WIP'!DJ3</f>
        <v>2.9</v>
      </c>
      <c r="DQ20" s="74">
        <f>'2026 - WIP'!DK3</f>
        <v>3.5</v>
      </c>
      <c r="DR20" s="74">
        <f>'2026 - WIP'!DL3</f>
        <v>40.9</v>
      </c>
      <c r="DS20" s="23">
        <f>'2026 - WIP'!DM3</f>
        <v>334</v>
      </c>
      <c r="DT20" s="23">
        <f>'2026 - WIP'!DN3</f>
        <v>1877</v>
      </c>
      <c r="DU20" s="55">
        <f>'2026 - WIP'!DO3</f>
        <v>52</v>
      </c>
      <c r="DV20" s="61">
        <f>'2026 - WIP'!DP3</f>
        <v>6.4</v>
      </c>
      <c r="DW20" s="61">
        <f>'2026 - WIP'!DQ3</f>
        <v>2</v>
      </c>
      <c r="DX20" s="61">
        <f>'2026 - WIP'!DR3</f>
        <v>8</v>
      </c>
      <c r="DY20" s="73">
        <f>'2026 - WIP'!DS3</f>
        <v>3</v>
      </c>
      <c r="DZ20" s="62">
        <f>'2026 - WIP'!DT3</f>
        <v>12</v>
      </c>
      <c r="EA20" s="22">
        <f>'2026 - WIP'!DU3</f>
        <v>975</v>
      </c>
      <c r="EB20" s="23">
        <f>'2026 - WIP'!DV3</f>
        <v>1119</v>
      </c>
      <c r="EC20" s="23">
        <f>'2026 - WIP'!DW3</f>
        <v>14</v>
      </c>
      <c r="ED20" s="23">
        <f>'2026 - WIP'!DX3</f>
        <v>0</v>
      </c>
      <c r="EE20" s="23">
        <f>'2026 - WIP'!DY3</f>
        <v>101</v>
      </c>
      <c r="EF20" s="23">
        <f>'2026 - WIP'!DZ3</f>
        <v>76</v>
      </c>
      <c r="EG20" s="23">
        <f>'2026 - WIP'!EA3</f>
        <v>83.2</v>
      </c>
      <c r="EH20" s="24">
        <f>'2026 - WIP'!EB3</f>
        <v>2.8</v>
      </c>
      <c r="EI20" s="24">
        <f>'2026 - WIP'!EC3</f>
        <v>0.8</v>
      </c>
      <c r="EJ20" s="24">
        <f>'2026 - WIP'!ED3</f>
        <v>53.8</v>
      </c>
      <c r="EK20" s="23">
        <f>'2026 - WIP'!EE3</f>
        <v>96</v>
      </c>
      <c r="EL20" s="23">
        <f>'2026 - WIP'!EF3</f>
        <v>1238</v>
      </c>
      <c r="EM20" s="55">
        <f>'2026 - WIP'!EG3</f>
        <v>19</v>
      </c>
      <c r="EN20" s="73">
        <f>'2026 - WIP'!EH3</f>
        <v>5.0526315789473681</v>
      </c>
      <c r="EO20" s="61">
        <f>'2026 - WIP'!EI3</f>
        <v>2</v>
      </c>
      <c r="EP20" s="61">
        <f>'2026 - WIP'!EJ3</f>
        <v>4</v>
      </c>
      <c r="EQ20" s="73">
        <f>'2026 - WIP'!EK3</f>
        <v>2.84</v>
      </c>
      <c r="ER20" s="62">
        <f>'2026 - WIP'!EL3</f>
        <v>1</v>
      </c>
    </row>
    <row r="21" spans="1:148" ht="15.75" customHeight="1" x14ac:dyDescent="0.2">
      <c r="A21" s="111">
        <f t="shared" si="0"/>
        <v>19</v>
      </c>
      <c r="B21" s="109">
        <f>'2020'!A6</f>
        <v>4</v>
      </c>
      <c r="C21" s="109">
        <v>2020</v>
      </c>
      <c r="D21" s="86" t="str">
        <f>'2020'!B6</f>
        <v>Jalen Hurts</v>
      </c>
      <c r="E21" s="86" t="str" cm="1">
        <f t="array" ref="E21">_xlfn.IFS(F21&gt;13,"Cornerstone",AND(F21&gt;11.5,F21&lt;13),"Elite",AND(F21&gt;10,F21&lt;11.5),"Elite Upside",AND(F21&gt;=8.5,F21&lt;10),"Upside",AND(F21&gt;6.25,F21&lt;8.5),"Upside Lite",AND(F21&gt;4.5,F21&lt;6.25),"Outlier",AND(F21&gt;=3.5,F21&lt;4.5),"Outlier Lite",F21&lt;3.5,"Purgatory")</f>
        <v>Elite Upside</v>
      </c>
      <c r="F21" s="11">
        <f>'2020'!C6</f>
        <v>11</v>
      </c>
      <c r="G21" s="11">
        <f t="shared" si="1"/>
        <v>90.8</v>
      </c>
      <c r="H21" s="245">
        <f t="shared" si="2"/>
        <v>1.6746424005139873</v>
      </c>
      <c r="I21" s="43" t="str">
        <f>'2020'!D6</f>
        <v>Oklahoma</v>
      </c>
      <c r="J21" s="14">
        <f>'2020'!E6</f>
        <v>3</v>
      </c>
      <c r="K21" s="44">
        <f>'2020'!F6</f>
        <v>36014</v>
      </c>
      <c r="L21" s="15">
        <f>'2020'!G6</f>
        <v>27.158904109589042</v>
      </c>
      <c r="M21" s="15" t="str">
        <f>'2020'!H6</f>
        <v>SR</v>
      </c>
      <c r="N21" s="15">
        <f>'2020'!I6</f>
        <v>21.736986301369864</v>
      </c>
      <c r="O21" s="15" t="str">
        <f>'2020'!J6</f>
        <v>Dual Threat</v>
      </c>
      <c r="P21" s="14">
        <f>'2020'!K6</f>
        <v>73</v>
      </c>
      <c r="Q21" s="14">
        <f>'2020'!L6</f>
        <v>222</v>
      </c>
      <c r="R21" s="15">
        <f t="shared" si="3"/>
        <v>29.289044729337352</v>
      </c>
      <c r="S21" s="14">
        <f>'2020'!M6</f>
        <v>4.59</v>
      </c>
      <c r="T21" s="16">
        <f>'2020'!N6</f>
        <v>2</v>
      </c>
      <c r="U21" s="46">
        <f>'2020'!O6</f>
        <v>0</v>
      </c>
      <c r="V21" s="47">
        <f>'2020'!P6</f>
        <v>0.87793278376664552</v>
      </c>
      <c r="W21" s="47">
        <f>'2020'!Q6</f>
        <v>0.76809453471196454</v>
      </c>
      <c r="X21" s="47">
        <f>'2020'!R6</f>
        <v>0.15760197775030901</v>
      </c>
      <c r="Y21" s="47">
        <f>'2020'!S6</f>
        <v>0.92435158501440917</v>
      </c>
      <c r="Z21" s="17">
        <f>'2020'!T6</f>
        <v>0.92435158501440917</v>
      </c>
      <c r="AA21" s="17">
        <f>'2020'!U6</f>
        <v>0.83191642651296827</v>
      </c>
      <c r="AB21" s="17">
        <f>'2020'!V6</f>
        <v>0.26252395291541197</v>
      </c>
      <c r="AC21" s="17">
        <f>'2020'!W6</f>
        <v>0.4020356234096692</v>
      </c>
      <c r="AD21" s="17">
        <f>'2020'!X6</f>
        <v>0.4020356234096692</v>
      </c>
      <c r="AE21" s="18">
        <f>'2020'!Y6</f>
        <v>0.3618320610687023</v>
      </c>
      <c r="AF21" s="19">
        <f>'2020'!Z6</f>
        <v>18.079452054794519</v>
      </c>
      <c r="AG21" s="20">
        <f>'2020'!AA6</f>
        <v>100.03045124969302</v>
      </c>
      <c r="AH21" s="71">
        <f>'2020'!AB6</f>
        <v>0.69501466275659829</v>
      </c>
      <c r="AI21" s="102">
        <f>'2020'!AC6</f>
        <v>16.240506329113924</v>
      </c>
      <c r="AJ21" s="71">
        <f>'2020'!AD6</f>
        <v>0.76900000000000002</v>
      </c>
      <c r="AK21" s="71">
        <f>'2020'!AE6</f>
        <v>5.0999999999999997E-2</v>
      </c>
      <c r="AL21" s="71">
        <f>'2020'!AF6</f>
        <v>1.1000000000000001E-2</v>
      </c>
      <c r="AM21" s="70">
        <f>'2020'!AG6</f>
        <v>0.5</v>
      </c>
      <c r="AN21" s="20">
        <f>'2020'!AH6</f>
        <v>7.4</v>
      </c>
      <c r="AO21" s="20">
        <f>'2020'!AI6</f>
        <v>0.20370370370370369</v>
      </c>
      <c r="AP21" s="76">
        <f>'2020'!AJ6</f>
        <v>3.75</v>
      </c>
      <c r="AQ21" s="21">
        <f>'2020'!AK6</f>
        <v>10</v>
      </c>
      <c r="AR21" s="21">
        <f>'2020'!AL6</f>
        <v>10</v>
      </c>
      <c r="AS21" s="21">
        <f>'2020'!AM6</f>
        <v>6</v>
      </c>
      <c r="AT21" s="21">
        <f>'2020'!AN6</f>
        <v>2</v>
      </c>
      <c r="AU21" s="21">
        <f>'2020'!AO6</f>
        <v>10</v>
      </c>
      <c r="AV21" s="21">
        <f>'2020'!AP6</f>
        <v>5</v>
      </c>
      <c r="AW21" s="21">
        <f>'2020'!AQ6</f>
        <v>10</v>
      </c>
      <c r="AX21" s="21">
        <f>'2020'!AR6</f>
        <v>8</v>
      </c>
      <c r="AY21" s="21">
        <f>'2020'!AS6</f>
        <v>5</v>
      </c>
      <c r="AZ21" s="21">
        <f>'2020'!AT6</f>
        <v>9</v>
      </c>
      <c r="BA21" s="21">
        <f>'2020'!AU6</f>
        <v>6</v>
      </c>
      <c r="BB21" s="21">
        <f>'2020'!AV6</f>
        <v>0</v>
      </c>
      <c r="BC21" s="21">
        <f>'2020'!AW6</f>
        <v>9.8000000000000007</v>
      </c>
      <c r="BD21" s="21">
        <f>'2020'!AX6</f>
        <v>9.8000000000000007</v>
      </c>
      <c r="BE21" s="21">
        <f>'2020'!AY6</f>
        <v>1.2</v>
      </c>
      <c r="BF21" s="130">
        <f>'2020'!AZ6</f>
        <v>1.2</v>
      </c>
      <c r="BG21" s="103">
        <f>'2020'!BA6</f>
        <v>0</v>
      </c>
      <c r="BH21" s="23">
        <f>'2020'!BB6</f>
        <v>1</v>
      </c>
      <c r="BI21" s="23">
        <f>'2020'!BC6</f>
        <v>0</v>
      </c>
      <c r="BJ21" s="23">
        <f>'2020'!BD6</f>
        <v>0</v>
      </c>
      <c r="BK21" s="23">
        <f>'2020'!BE6</f>
        <v>0</v>
      </c>
      <c r="BL21" s="23">
        <f>'2020'!BF6</f>
        <v>0</v>
      </c>
      <c r="BM21" s="23">
        <f>'2020'!BG6</f>
        <v>0</v>
      </c>
      <c r="BN21" s="74">
        <f>'2020'!BH6</f>
        <v>0</v>
      </c>
      <c r="BO21" s="74">
        <f>'2020'!BI6</f>
        <v>0</v>
      </c>
      <c r="BP21" s="74">
        <f>'2020'!BJ6</f>
        <v>0</v>
      </c>
      <c r="BQ21" s="23">
        <f>'2020'!BK6</f>
        <v>0</v>
      </c>
      <c r="BR21" s="23">
        <f>'2020'!BL6</f>
        <v>1</v>
      </c>
      <c r="BS21" s="55">
        <f>'2020'!BM6</f>
        <v>0</v>
      </c>
      <c r="BT21" s="61">
        <f>'2020'!BN6</f>
        <v>0</v>
      </c>
      <c r="BU21" s="61">
        <f>'2020'!BO6</f>
        <v>0</v>
      </c>
      <c r="BV21" s="61">
        <f>'2020'!BP6</f>
        <v>0</v>
      </c>
      <c r="BW21" s="72">
        <f>'2020'!BQ6</f>
        <v>0</v>
      </c>
      <c r="BX21" s="61">
        <f>'2020'!BR6</f>
        <v>0</v>
      </c>
      <c r="BY21" s="22">
        <f>'2020'!BS6</f>
        <v>2769</v>
      </c>
      <c r="BZ21" s="23">
        <f>'2020'!BT6</f>
        <v>3154</v>
      </c>
      <c r="CA21" s="23">
        <f>'2020'!BU6</f>
        <v>23</v>
      </c>
      <c r="CB21" s="23">
        <f>'2020'!BV6</f>
        <v>9</v>
      </c>
      <c r="CC21" s="23">
        <f>'2020'!BW6</f>
        <v>383</v>
      </c>
      <c r="CD21" s="23">
        <f>'2020'!BX6</f>
        <v>240</v>
      </c>
      <c r="CE21" s="23">
        <f>'2020'!BY6</f>
        <v>75.099999999999994</v>
      </c>
      <c r="CF21" s="74">
        <f>'2020'!BZ6</f>
        <v>3.5</v>
      </c>
      <c r="CG21" s="74">
        <f>'2020'!CA6</f>
        <v>2.9</v>
      </c>
      <c r="CH21" s="74">
        <f>'2020'!CB6</f>
        <v>40</v>
      </c>
      <c r="CI21" s="23">
        <f>'2020'!CC6</f>
        <v>1072</v>
      </c>
      <c r="CJ21" s="23">
        <f>'2020'!CD6</f>
        <v>3844</v>
      </c>
      <c r="CK21" s="55">
        <f>'2020'!CE6</f>
        <v>121</v>
      </c>
      <c r="CL21" s="61">
        <f>'2020'!CF6</f>
        <v>6.2</v>
      </c>
      <c r="CM21" s="61">
        <f>'2020'!CG6</f>
        <v>13</v>
      </c>
      <c r="CN21" s="61">
        <f>'2020'!CH6</f>
        <v>24</v>
      </c>
      <c r="CO21" s="73">
        <f>'2020'!CI6</f>
        <v>3.03</v>
      </c>
      <c r="CP21" s="62">
        <f>'2020'!CJ6</f>
        <v>34</v>
      </c>
      <c r="CQ21" s="22">
        <f>'2020'!CK6</f>
        <v>2080</v>
      </c>
      <c r="CR21" s="23">
        <f>'2020'!CL6</f>
        <v>2708</v>
      </c>
      <c r="CS21" s="23">
        <f>'2020'!CM6</f>
        <v>17</v>
      </c>
      <c r="CT21" s="23">
        <f>'2020'!CN6</f>
        <v>1</v>
      </c>
      <c r="CU21" s="23">
        <f>'2020'!CO6</f>
        <v>256</v>
      </c>
      <c r="CV21" s="23">
        <f>'2020'!CP6</f>
        <v>154</v>
      </c>
      <c r="CW21" s="23">
        <f>'2020'!CQ6</f>
        <v>76.5</v>
      </c>
      <c r="CX21" s="24">
        <f>'2020'!CR6</f>
        <v>4.4000000000000004</v>
      </c>
      <c r="CY21" s="24">
        <f>'2020'!CS6</f>
        <v>2.2999999999999998</v>
      </c>
      <c r="CZ21" s="23">
        <f>'2020'!CT6</f>
        <v>44.7</v>
      </c>
      <c r="DA21" s="23">
        <f>'2020'!CU6</f>
        <v>959</v>
      </c>
      <c r="DB21" s="23">
        <f>'2020'!CV6</f>
        <v>3653</v>
      </c>
      <c r="DC21" s="55">
        <f>'2020'!CW6</f>
        <v>85</v>
      </c>
      <c r="DD21" s="61">
        <f>'2020'!CX6</f>
        <v>7.4</v>
      </c>
      <c r="DE21" s="61">
        <f>'2020'!CY6</f>
        <v>8</v>
      </c>
      <c r="DF21" s="61">
        <f>'2020'!CZ6</f>
        <v>14</v>
      </c>
      <c r="DG21" s="73">
        <f>'2020'!DA6</f>
        <v>3.75</v>
      </c>
      <c r="DH21" s="62">
        <f>'2020'!DB6</f>
        <v>40</v>
      </c>
      <c r="DI21" s="22">
        <f>'2020'!DC6</f>
        <v>765</v>
      </c>
      <c r="DJ21" s="23">
        <f>'2020'!DD6</f>
        <v>4854</v>
      </c>
      <c r="DK21" s="23">
        <f>'2020'!DE6</f>
        <v>8</v>
      </c>
      <c r="DL21" s="23">
        <f>'2020'!DF6</f>
        <v>2</v>
      </c>
      <c r="DM21" s="23">
        <f>'2020'!DG6</f>
        <v>70</v>
      </c>
      <c r="DN21" s="23">
        <f>'2020'!DH6</f>
        <v>51</v>
      </c>
      <c r="DO21" s="23">
        <f>'2020'!DI6</f>
        <v>82.1</v>
      </c>
      <c r="DP21" s="74">
        <f>'2020'!DJ6</f>
        <v>10.5</v>
      </c>
      <c r="DQ21" s="74">
        <f>'2020'!DK6</f>
        <v>1.1000000000000001</v>
      </c>
      <c r="DR21" s="74">
        <f>'2020'!DL6</f>
        <v>81.8</v>
      </c>
      <c r="DS21" s="23">
        <f>'2020'!DM6</f>
        <v>175</v>
      </c>
      <c r="DT21" s="23">
        <f>'2020'!DN6</f>
        <v>3099</v>
      </c>
      <c r="DU21" s="55">
        <f>'2020'!DO6</f>
        <v>22</v>
      </c>
      <c r="DV21" s="61">
        <f>'2020'!DP6</f>
        <v>5.0999999999999996</v>
      </c>
      <c r="DW21" s="61">
        <f>'2020'!DQ6</f>
        <v>2</v>
      </c>
      <c r="DX21" s="61">
        <f>'2020'!DR6</f>
        <v>2</v>
      </c>
      <c r="DY21" s="73">
        <f>'2020'!DS6</f>
        <v>2.76</v>
      </c>
      <c r="DZ21" s="62">
        <f>'2020'!DT6</f>
        <v>6</v>
      </c>
      <c r="EA21" s="22">
        <f>'2020'!DU6</f>
        <v>3849</v>
      </c>
      <c r="EB21" s="23">
        <f>'2020'!DV6</f>
        <v>4164</v>
      </c>
      <c r="EC21" s="23">
        <f>'2020'!DW6</f>
        <v>32</v>
      </c>
      <c r="ED21" s="23">
        <f>'2020'!DX6</f>
        <v>8</v>
      </c>
      <c r="EE21" s="23">
        <f>'2020'!DY6</f>
        <v>341</v>
      </c>
      <c r="EF21" s="23">
        <f>'2020'!DZ6</f>
        <v>237</v>
      </c>
      <c r="EG21" s="23">
        <f>'2020'!EA6</f>
        <v>76.900000000000006</v>
      </c>
      <c r="EH21" s="24">
        <f>'2020'!EB6</f>
        <v>5.0999999999999996</v>
      </c>
      <c r="EI21" s="24">
        <f>'2020'!EC6</f>
        <v>2.9</v>
      </c>
      <c r="EJ21" s="24">
        <f>'2020'!ED6</f>
        <v>50</v>
      </c>
      <c r="EK21" s="23">
        <f>'2020'!EE6</f>
        <v>1422</v>
      </c>
      <c r="EL21" s="23">
        <f>'2020'!EF6</f>
        <v>3537</v>
      </c>
      <c r="EM21" s="55">
        <f>'2020'!EG6</f>
        <v>162</v>
      </c>
      <c r="EN21" s="73">
        <f>'2020'!EH6</f>
        <v>6.4</v>
      </c>
      <c r="EO21" s="61">
        <f>'2020'!EI6</f>
        <v>20</v>
      </c>
      <c r="EP21" s="61">
        <f>'2020'!EJ6</f>
        <v>33</v>
      </c>
      <c r="EQ21" s="73">
        <f>'2020'!EK6</f>
        <v>2.38</v>
      </c>
      <c r="ER21" s="62">
        <f>'2020'!EL6</f>
        <v>47</v>
      </c>
    </row>
    <row r="22" spans="1:148" ht="15.75" customHeight="1" x14ac:dyDescent="0.2">
      <c r="A22" s="111">
        <f t="shared" si="0"/>
        <v>20</v>
      </c>
      <c r="B22" s="109">
        <f>'2023'!A4</f>
        <v>2</v>
      </c>
      <c r="C22" s="109">
        <v>2023</v>
      </c>
      <c r="D22" s="86" t="str">
        <f>'2023'!B4</f>
        <v>Bryce Young</v>
      </c>
      <c r="E22" s="86" t="str" cm="1">
        <f t="array" ref="E22">_xlfn.IFS(F22&gt;13,"Cornerstone",AND(F22&gt;11.5,F22&lt;13),"Elite",AND(F22&gt;10,F22&lt;11.5),"Elite Upside",AND(F22&gt;=8.5,F22&lt;10),"Upside",AND(F22&gt;6.25,F22&lt;8.5),"Upside Lite",AND(F22&gt;4.5,F22&lt;6.25),"Outlier",AND(F22&gt;=3.5,F22&lt;4.5),"Outlier Lite",F22&lt;3.5,"Purgatory")</f>
        <v>Elite Upside</v>
      </c>
      <c r="F22" s="11">
        <f>'2023'!C4</f>
        <v>10.877968750000001</v>
      </c>
      <c r="G22" s="11">
        <f t="shared" si="1"/>
        <v>90.3</v>
      </c>
      <c r="H22" s="245">
        <f t="shared" si="2"/>
        <v>1.6390166594998921</v>
      </c>
      <c r="I22" s="43" t="str">
        <f>'2023'!D4</f>
        <v>Alabama</v>
      </c>
      <c r="J22" s="14">
        <f>'2023'!E4</f>
        <v>1</v>
      </c>
      <c r="K22" s="44">
        <f>'2023'!F4</f>
        <v>37097</v>
      </c>
      <c r="L22" s="15">
        <f>'2023'!G4</f>
        <v>24.19178082191781</v>
      </c>
      <c r="M22" s="15" t="str">
        <f>'2023'!H4</f>
        <v>JR</v>
      </c>
      <c r="N22" s="15">
        <f>'2023'!I4</f>
        <v>21.769863013698629</v>
      </c>
      <c r="O22" s="15" t="str">
        <f>'2023'!J4</f>
        <v>Distributor</v>
      </c>
      <c r="P22" s="14">
        <f>'2023'!K4</f>
        <v>70</v>
      </c>
      <c r="Q22" s="14">
        <f>'2023'!L4</f>
        <v>204</v>
      </c>
      <c r="R22" s="15">
        <f t="shared" si="3"/>
        <v>29.270628010643776</v>
      </c>
      <c r="S22" s="14">
        <f>'2023'!M4</f>
        <v>4.75</v>
      </c>
      <c r="T22" s="16">
        <f>'2023'!N4</f>
        <v>1</v>
      </c>
      <c r="U22" s="46">
        <f>'2023'!O4</f>
        <v>0</v>
      </c>
      <c r="V22" s="47">
        <f>'2023'!P4</f>
        <v>0</v>
      </c>
      <c r="W22" s="47">
        <f>'2023'!Q4</f>
        <v>3.3505154639175257E-2</v>
      </c>
      <c r="X22" s="47">
        <f>'2023'!R4</f>
        <v>0.95801301005322292</v>
      </c>
      <c r="Y22" s="47">
        <f>'2023'!S4</f>
        <v>0.90846994535519121</v>
      </c>
      <c r="Z22" s="17">
        <f>'2023'!T4</f>
        <v>0.93324147770420707</v>
      </c>
      <c r="AA22" s="17">
        <f>'2023'!U4</f>
        <v>0.93324147770420707</v>
      </c>
      <c r="AB22" s="17">
        <f>'2023'!V4</f>
        <v>0.10726915520628684</v>
      </c>
      <c r="AC22" s="17">
        <f>'2023'!W4</f>
        <v>0.11354508944870391</v>
      </c>
      <c r="AD22" s="17">
        <f>'2023'!X4</f>
        <v>0.11354508944870391</v>
      </c>
      <c r="AE22" s="18">
        <f>'2023'!Y4</f>
        <v>0.11354508944870391</v>
      </c>
      <c r="AF22" s="19">
        <f>'2023'!Z4</f>
        <v>20.115068493150684</v>
      </c>
      <c r="AG22" s="20">
        <f>'2023'!AA4</f>
        <v>80.146714650747001</v>
      </c>
      <c r="AH22" s="71">
        <f>'2023'!AB4</f>
        <v>0.66363636363636369</v>
      </c>
      <c r="AI22" s="102">
        <f>'2023'!AC4</f>
        <v>13.571428571428571</v>
      </c>
      <c r="AJ22" s="71">
        <f>'2023'!AD4</f>
        <v>0.78099999999999992</v>
      </c>
      <c r="AK22" s="71">
        <f>'2023'!AE4</f>
        <v>6.3E-2</v>
      </c>
      <c r="AL22" s="71">
        <f>'2023'!AF4</f>
        <v>0.02</v>
      </c>
      <c r="AM22" s="70">
        <f>'2023'!AG4</f>
        <v>0.5</v>
      </c>
      <c r="AN22" s="20">
        <f>'2023'!AH4</f>
        <v>9.1</v>
      </c>
      <c r="AO22" s="20">
        <f>'2023'!AI4</f>
        <v>0.24444444444444444</v>
      </c>
      <c r="AP22" s="76">
        <f>'2023'!AJ4</f>
        <v>3.53</v>
      </c>
      <c r="AQ22" s="21">
        <f>'2023'!AK4</f>
        <v>4</v>
      </c>
      <c r="AR22" s="21">
        <f>'2023'!AL4</f>
        <v>8</v>
      </c>
      <c r="AS22" s="21">
        <f>'2023'!AM4</f>
        <v>8</v>
      </c>
      <c r="AT22" s="21">
        <f>'2023'!AN4</f>
        <v>4</v>
      </c>
      <c r="AU22" s="21">
        <f>'2023'!AO4</f>
        <v>10</v>
      </c>
      <c r="AV22" s="21">
        <f>'2023'!AP4</f>
        <v>5</v>
      </c>
      <c r="AW22" s="21">
        <f>'2023'!AQ4</f>
        <v>4</v>
      </c>
      <c r="AX22" s="21">
        <f>'2023'!AR4</f>
        <v>10</v>
      </c>
      <c r="AY22" s="21">
        <f>'2023'!AS4</f>
        <v>7</v>
      </c>
      <c r="AZ22" s="21">
        <f>'2023'!AT4</f>
        <v>8</v>
      </c>
      <c r="BA22" s="21">
        <f>'2023'!AU4</f>
        <v>10</v>
      </c>
      <c r="BB22" s="21">
        <f>'2023'!AV4</f>
        <v>0</v>
      </c>
      <c r="BC22" s="21">
        <f>'2023'!AW4</f>
        <v>10.4</v>
      </c>
      <c r="BD22" s="21">
        <f>'2023'!AX4</f>
        <v>8.32</v>
      </c>
      <c r="BE22" s="21">
        <f>'2023'!AY4</f>
        <v>1.0874999999999999</v>
      </c>
      <c r="BF22" s="130">
        <f>'2023'!AZ4</f>
        <v>0.54374999999999996</v>
      </c>
      <c r="BG22" s="103">
        <f>'2023'!BA4</f>
        <v>0</v>
      </c>
      <c r="BH22" s="23">
        <f>'2023'!BB4</f>
        <v>1</v>
      </c>
      <c r="BI22" s="23">
        <f>'2023'!BC4</f>
        <v>0</v>
      </c>
      <c r="BJ22" s="23">
        <f>'2023'!BD4</f>
        <v>0</v>
      </c>
      <c r="BK22" s="23">
        <f>'2023'!BE4</f>
        <v>0</v>
      </c>
      <c r="BL22" s="23">
        <f>'2023'!BF4</f>
        <v>0</v>
      </c>
      <c r="BM22" s="23">
        <f>'2023'!BG4</f>
        <v>0</v>
      </c>
      <c r="BN22" s="74">
        <f>'2023'!BH4</f>
        <v>0</v>
      </c>
      <c r="BO22" s="74">
        <f>'2023'!BI4</f>
        <v>0</v>
      </c>
      <c r="BP22" s="74">
        <f>'2023'!BJ4</f>
        <v>0</v>
      </c>
      <c r="BQ22" s="23">
        <f>'2023'!BK4</f>
        <v>0</v>
      </c>
      <c r="BR22" s="23">
        <f>'2023'!BL4</f>
        <v>1</v>
      </c>
      <c r="BS22" s="55">
        <f>'2023'!BM4</f>
        <v>0</v>
      </c>
      <c r="BT22" s="61">
        <f>'2023'!BN4</f>
        <v>0</v>
      </c>
      <c r="BU22" s="61">
        <f>'2023'!BO4</f>
        <v>0</v>
      </c>
      <c r="BV22" s="61">
        <f>'2023'!BP4</f>
        <v>0</v>
      </c>
      <c r="BW22" s="72">
        <f>'2023'!BQ4</f>
        <v>0</v>
      </c>
      <c r="BX22" s="61">
        <f>'2023'!BR4</f>
        <v>0</v>
      </c>
      <c r="BY22" s="22">
        <f>'2023'!BS4</f>
        <v>0</v>
      </c>
      <c r="BZ22" s="23">
        <f>'2023'!BT4</f>
        <v>1</v>
      </c>
      <c r="CA22" s="23">
        <f>'2023'!BU4</f>
        <v>0</v>
      </c>
      <c r="CB22" s="23">
        <f>'2023'!BV4</f>
        <v>0</v>
      </c>
      <c r="CC22" s="23">
        <f>'2023'!BW4</f>
        <v>0</v>
      </c>
      <c r="CD22" s="23">
        <f>'2023'!BX4</f>
        <v>0</v>
      </c>
      <c r="CE22" s="23">
        <f>'2023'!BY4</f>
        <v>0</v>
      </c>
      <c r="CF22" s="74">
        <f>'2023'!BZ4</f>
        <v>0</v>
      </c>
      <c r="CG22" s="74">
        <f>'2023'!CA4</f>
        <v>0</v>
      </c>
      <c r="CH22" s="74">
        <f>'2023'!CB4</f>
        <v>0</v>
      </c>
      <c r="CI22" s="23">
        <f>'2023'!CC4</f>
        <v>0</v>
      </c>
      <c r="CJ22" s="23">
        <f>'2023'!CD4</f>
        <v>1</v>
      </c>
      <c r="CK22" s="55">
        <f>'2023'!CE4</f>
        <v>0</v>
      </c>
      <c r="CL22" s="61">
        <f>'2023'!CF4</f>
        <v>0</v>
      </c>
      <c r="CM22" s="61">
        <f>'2023'!CG4</f>
        <v>0</v>
      </c>
      <c r="CN22" s="61">
        <f>'2023'!CH4</f>
        <v>0</v>
      </c>
      <c r="CO22" s="73">
        <f>'2023'!CI4</f>
        <v>0</v>
      </c>
      <c r="CP22" s="62">
        <f>'2023'!CJ4</f>
        <v>0</v>
      </c>
      <c r="CQ22" s="22">
        <f>'2023'!CK4</f>
        <v>156</v>
      </c>
      <c r="CR22" s="23">
        <f>'2023'!CL4</f>
        <v>4656</v>
      </c>
      <c r="CS22" s="23">
        <f>'2023'!CM4</f>
        <v>1</v>
      </c>
      <c r="CT22" s="23">
        <f>'2023'!CN4</f>
        <v>0</v>
      </c>
      <c r="CU22" s="23">
        <f>'2023'!CO4</f>
        <v>22</v>
      </c>
      <c r="CV22" s="23">
        <f>'2023'!CP4</f>
        <v>13</v>
      </c>
      <c r="CW22" s="23">
        <f>'2023'!CQ4</f>
        <v>85</v>
      </c>
      <c r="CX22" s="24">
        <f>'2023'!CR4</f>
        <v>4.5</v>
      </c>
      <c r="CY22" s="24">
        <f>'2023'!CS4</f>
        <v>9.6999999999999993</v>
      </c>
      <c r="CZ22" s="23">
        <f>'2023'!CT4</f>
        <v>50</v>
      </c>
      <c r="DA22" s="23">
        <f>'2023'!CU4</f>
        <v>7</v>
      </c>
      <c r="DB22" s="23">
        <f>'2023'!CV4</f>
        <v>2499</v>
      </c>
      <c r="DC22" s="55">
        <f>'2023'!CW4</f>
        <v>6</v>
      </c>
      <c r="DD22" s="61">
        <f>'2023'!CX4</f>
        <v>1.2</v>
      </c>
      <c r="DE22" s="61">
        <f>'2023'!CY4</f>
        <v>0</v>
      </c>
      <c r="DF22" s="61">
        <f>'2023'!CZ4</f>
        <v>0</v>
      </c>
      <c r="DG22" s="73">
        <f>'2023'!DA4</f>
        <v>0.33</v>
      </c>
      <c r="DH22" s="62">
        <f>'2023'!DB4</f>
        <v>1</v>
      </c>
      <c r="DI22" s="22">
        <f>'2023'!DC4</f>
        <v>4860</v>
      </c>
      <c r="DJ22" s="23">
        <f>'2023'!DD4</f>
        <v>5073</v>
      </c>
      <c r="DK22" s="23">
        <f>'2023'!DE4</f>
        <v>47</v>
      </c>
      <c r="DL22" s="23">
        <f>'2023'!DF4</f>
        <v>7</v>
      </c>
      <c r="DM22" s="23">
        <f>'2023'!DG4</f>
        <v>550</v>
      </c>
      <c r="DN22" s="23">
        <f>'2023'!DH4</f>
        <v>365</v>
      </c>
      <c r="DO22" s="23">
        <f>'2023'!DI4</f>
        <v>78.099999999999994</v>
      </c>
      <c r="DP22" s="74">
        <f>'2023'!DJ4</f>
        <v>6.3</v>
      </c>
      <c r="DQ22" s="74">
        <f>'2023'!DK4</f>
        <v>2</v>
      </c>
      <c r="DR22" s="74">
        <f>'2023'!DL4</f>
        <v>47.3</v>
      </c>
      <c r="DS22" s="23">
        <f>'2023'!DM4</f>
        <v>273</v>
      </c>
      <c r="DT22" s="23">
        <f>'2023'!DN4</f>
        <v>2545</v>
      </c>
      <c r="DU22" s="55">
        <f>'2023'!DO4</f>
        <v>45</v>
      </c>
      <c r="DV22" s="61">
        <f>'2023'!DP4</f>
        <v>6.1</v>
      </c>
      <c r="DW22" s="61">
        <f>'2023'!DQ4</f>
        <v>3</v>
      </c>
      <c r="DX22" s="61">
        <f>'2023'!DR4</f>
        <v>11</v>
      </c>
      <c r="DY22" s="73">
        <f>'2023'!DS4</f>
        <v>2.87</v>
      </c>
      <c r="DZ22" s="62">
        <f>'2023'!DT4</f>
        <v>14</v>
      </c>
      <c r="EA22" s="22">
        <f>'2023'!DU4</f>
        <v>3325</v>
      </c>
      <c r="EB22" s="23">
        <f>'2023'!DV4</f>
        <v>3660</v>
      </c>
      <c r="EC22" s="23">
        <f>'2023'!DW4</f>
        <v>32</v>
      </c>
      <c r="ED22" s="23">
        <f>'2023'!DX4</f>
        <v>5</v>
      </c>
      <c r="EE22" s="23">
        <f>'2023'!DY4</f>
        <v>380</v>
      </c>
      <c r="EF22" s="23">
        <f>'2023'!DZ4</f>
        <v>245</v>
      </c>
      <c r="EG22" s="23">
        <f>'2023'!EA4</f>
        <v>77.400000000000006</v>
      </c>
      <c r="EH22" s="24">
        <f>'2023'!EB4</f>
        <v>5.7</v>
      </c>
      <c r="EI22" s="24">
        <f>'2023'!EC4</f>
        <v>2</v>
      </c>
      <c r="EJ22" s="24">
        <f>'2023'!ED4</f>
        <v>50</v>
      </c>
      <c r="EK22" s="23">
        <f>'2023'!EE4</f>
        <v>311</v>
      </c>
      <c r="EL22" s="23">
        <f>'2023'!EF4</f>
        <v>2739</v>
      </c>
      <c r="EM22" s="55">
        <f>'2023'!EG4</f>
        <v>34</v>
      </c>
      <c r="EN22" s="73">
        <f>'2023'!EH4</f>
        <v>9.1</v>
      </c>
      <c r="EO22" s="61">
        <f>'2023'!EI4</f>
        <v>4</v>
      </c>
      <c r="EP22" s="61">
        <f>'2023'!EJ4</f>
        <v>6</v>
      </c>
      <c r="EQ22" s="73">
        <f>'2023'!EK4</f>
        <v>3.53</v>
      </c>
      <c r="ER22" s="62">
        <f>'2023'!EL4</f>
        <v>11</v>
      </c>
    </row>
    <row r="23" spans="1:148" ht="15.75" customHeight="1" x14ac:dyDescent="0.2">
      <c r="A23" s="111">
        <f t="shared" si="0"/>
        <v>21</v>
      </c>
      <c r="B23" s="109">
        <f>'2025'!A4</f>
        <v>2</v>
      </c>
      <c r="C23" s="109">
        <v>2025</v>
      </c>
      <c r="D23" s="86" t="str">
        <f>'2025'!B4</f>
        <v>Cam Ward</v>
      </c>
      <c r="E23" s="86" t="str" cm="1">
        <f t="array" ref="E23">_xlfn.IFS(F23&gt;13,"Cornerstone",AND(F23&gt;11.5,F23&lt;13),"Elite",AND(F23&gt;10,F23&lt;11.5),"Elite Upside",AND(F23&gt;=8.5,F23&lt;10),"Upside",AND(F23&gt;6.25,F23&lt;8.5),"Upside Lite",AND(F23&gt;4.5,F23&lt;6.25),"Outlier",AND(F23&gt;=3.5,F23&lt;4.5),"Outlier Lite",F23&lt;3.5,"Purgatory")</f>
        <v>Elite Upside</v>
      </c>
      <c r="F23" s="11">
        <f>'2025'!C4</f>
        <v>10.76734375</v>
      </c>
      <c r="G23" s="11">
        <f t="shared" si="1"/>
        <v>89.8</v>
      </c>
      <c r="H23" s="245">
        <f t="shared" si="2"/>
        <v>1.6067208533052959</v>
      </c>
      <c r="I23" s="43" t="str">
        <f>'2025'!D4</f>
        <v>Miami</v>
      </c>
      <c r="J23" s="14">
        <f>'2025'!E4</f>
        <v>4</v>
      </c>
      <c r="K23" s="44">
        <f>'2025'!F4</f>
        <v>37401</v>
      </c>
      <c r="L23" s="15">
        <f>'2025'!G4</f>
        <v>23.358904109589041</v>
      </c>
      <c r="M23" s="15" t="str">
        <f>'2025'!H4</f>
        <v>RS SR</v>
      </c>
      <c r="N23" s="15">
        <f>'2025'!I4</f>
        <v>22.93972602739726</v>
      </c>
      <c r="O23" s="15" t="str">
        <f>'2025'!J4</f>
        <v>Distributor</v>
      </c>
      <c r="P23" s="14">
        <f>'2025'!K4</f>
        <v>74</v>
      </c>
      <c r="Q23" s="14">
        <f>'2025'!L4</f>
        <v>223</v>
      </c>
      <c r="R23" s="15">
        <f t="shared" si="3"/>
        <v>28.631188526073181</v>
      </c>
      <c r="S23" s="14">
        <f>'2025'!M4</f>
        <v>4.87</v>
      </c>
      <c r="T23" s="16">
        <f>'2025'!N4</f>
        <v>1</v>
      </c>
      <c r="U23" s="46">
        <f>'2025'!O4</f>
        <v>0.99329159212880147</v>
      </c>
      <c r="V23" s="47">
        <f>'2025'!P4</f>
        <v>0.99316531396838958</v>
      </c>
      <c r="W23" s="47">
        <f>'2025'!Q4</f>
        <v>0.97936893203883491</v>
      </c>
      <c r="X23" s="47">
        <f>'2025'!R4</f>
        <v>0.92405063291139244</v>
      </c>
      <c r="Y23" s="47">
        <f>'2025'!S4</f>
        <v>0.95272807598851339</v>
      </c>
      <c r="Z23" s="17">
        <f>'2025'!T4</f>
        <v>0.97300983405865749</v>
      </c>
      <c r="AA23" s="17">
        <f>'2025'!U4</f>
        <v>0.8757088506527918</v>
      </c>
      <c r="AB23" s="17">
        <f>'2025'!V4</f>
        <v>0.30141287284144425</v>
      </c>
      <c r="AC23" s="17">
        <f>'2025'!W4</f>
        <v>0.12819534528805798</v>
      </c>
      <c r="AD23" s="17">
        <f>'2025'!X4</f>
        <v>0.21480410906475111</v>
      </c>
      <c r="AE23" s="18">
        <f>'2025'!Y4</f>
        <v>0.19332369815827602</v>
      </c>
      <c r="AF23" s="19">
        <f>'2025'!Z4</f>
        <v>18.284931506849315</v>
      </c>
      <c r="AG23" s="20">
        <f>'2025'!AA4</f>
        <v>79.290108813377429</v>
      </c>
      <c r="AH23" s="71">
        <f>'2025'!AB4</f>
        <v>0.67180616740088106</v>
      </c>
      <c r="AI23" s="102">
        <f>'2025'!AC4</f>
        <v>14.140983606557377</v>
      </c>
      <c r="AJ23" s="71">
        <f>'2025'!AD4</f>
        <v>0.78599999999999992</v>
      </c>
      <c r="AK23" s="71">
        <f>'2025'!AE4</f>
        <v>6.3E-2</v>
      </c>
      <c r="AL23" s="71">
        <f>'2025'!AF4</f>
        <v>3.3000000000000002E-2</v>
      </c>
      <c r="AM23" s="70">
        <f>'2025'!AG4</f>
        <v>0.50700000000000001</v>
      </c>
      <c r="AN23" s="20">
        <f>'2025'!AH4</f>
        <v>7.6</v>
      </c>
      <c r="AO23" s="20">
        <f>'2025'!AI4</f>
        <v>0.25</v>
      </c>
      <c r="AP23" s="76">
        <f>'2025'!AJ4</f>
        <v>3.95</v>
      </c>
      <c r="AQ23" s="21">
        <f>'2025'!AK4</f>
        <v>10</v>
      </c>
      <c r="AR23" s="21">
        <f>'2025'!AL4</f>
        <v>10</v>
      </c>
      <c r="AS23" s="21">
        <f>'2025'!AM4</f>
        <v>8</v>
      </c>
      <c r="AT23" s="21">
        <f>'2025'!AN4</f>
        <v>4</v>
      </c>
      <c r="AU23" s="21">
        <f>'2025'!AO4</f>
        <v>5</v>
      </c>
      <c r="AV23" s="21">
        <f>'2025'!AP4</f>
        <v>5</v>
      </c>
      <c r="AW23" s="21">
        <f>'2025'!AQ4</f>
        <v>7</v>
      </c>
      <c r="AX23" s="21">
        <f>'2025'!AR4</f>
        <v>9</v>
      </c>
      <c r="AY23" s="21">
        <f>'2025'!AS4</f>
        <v>8</v>
      </c>
      <c r="AZ23" s="21">
        <f>'2025'!AT4</f>
        <v>9</v>
      </c>
      <c r="BA23" s="21">
        <f>'2025'!AU4</f>
        <v>10</v>
      </c>
      <c r="BB23" s="21">
        <f>'2025'!AV4</f>
        <v>0</v>
      </c>
      <c r="BC23" s="21">
        <f>'2025'!AW4</f>
        <v>9.85</v>
      </c>
      <c r="BD23" s="21">
        <f>'2025'!AX4</f>
        <v>7.88</v>
      </c>
      <c r="BE23" s="21">
        <f>'2025'!AY4</f>
        <v>1.2375</v>
      </c>
      <c r="BF23" s="130">
        <f>'2025'!AZ4</f>
        <v>0.61875000000000002</v>
      </c>
      <c r="BG23" s="103">
        <f>'2025'!BA4</f>
        <v>2221</v>
      </c>
      <c r="BH23" s="23">
        <f>'2025'!BB4</f>
        <v>2236</v>
      </c>
      <c r="BI23" s="23">
        <f>'2025'!BC4</f>
        <v>24</v>
      </c>
      <c r="BJ23" s="23">
        <f>'2025'!BD4</f>
        <v>4</v>
      </c>
      <c r="BK23" s="23">
        <f>'2025'!BE4</f>
        <v>302</v>
      </c>
      <c r="BL23" s="23">
        <f>'2025'!BF4</f>
        <v>108</v>
      </c>
      <c r="BM23" s="23">
        <f>'2025'!BG4</f>
        <v>74.3</v>
      </c>
      <c r="BN23" s="74">
        <f>'2025'!BH4</f>
        <v>4.0999999999999996</v>
      </c>
      <c r="BO23" s="74">
        <f>'2025'!BI4</f>
        <v>3.4</v>
      </c>
      <c r="BP23" s="74">
        <f>'2025'!BJ4</f>
        <v>37</v>
      </c>
      <c r="BQ23" s="23">
        <f>'2025'!BK4</f>
        <v>123</v>
      </c>
      <c r="BR23" s="23">
        <f>'2025'!BL4</f>
        <v>1228</v>
      </c>
      <c r="BS23" s="55">
        <f>'2025'!BM4</f>
        <v>27</v>
      </c>
      <c r="BT23" s="61">
        <f>'2025'!BN4</f>
        <v>4.5999999999999996</v>
      </c>
      <c r="BU23" s="61">
        <f>'2025'!BO4</f>
        <v>2</v>
      </c>
      <c r="BV23" s="61">
        <f>'2025'!BP4</f>
        <v>4</v>
      </c>
      <c r="BW23" s="72">
        <f>'2025'!BQ4</f>
        <v>3.75</v>
      </c>
      <c r="BX23" s="61">
        <f>'2025'!BR4</f>
        <v>5</v>
      </c>
      <c r="BY23" s="22">
        <f>'2025'!BS4</f>
        <v>4650</v>
      </c>
      <c r="BZ23" s="23">
        <f>'2025'!BT4</f>
        <v>4682</v>
      </c>
      <c r="CA23" s="23">
        <f>'2025'!BU4</f>
        <v>47</v>
      </c>
      <c r="CB23" s="23">
        <f>'2025'!BV4</f>
        <v>10</v>
      </c>
      <c r="CC23" s="23">
        <f>'2025'!BW4</f>
        <v>592</v>
      </c>
      <c r="CD23" s="23">
        <f>'2025'!BX4</f>
        <v>386</v>
      </c>
      <c r="CE23" s="23">
        <f>'2025'!BY4</f>
        <v>74.2</v>
      </c>
      <c r="CF23" s="74">
        <f>'2025'!BZ4</f>
        <v>3.8</v>
      </c>
      <c r="CG23" s="74">
        <f>'2025'!CA4</f>
        <v>3.5</v>
      </c>
      <c r="CH23" s="74">
        <f>'2025'!CB4</f>
        <v>33.299999999999997</v>
      </c>
      <c r="CI23" s="23">
        <f>'2025'!CC4</f>
        <v>328</v>
      </c>
      <c r="CJ23" s="23">
        <f>'2025'!CD4</f>
        <v>1927</v>
      </c>
      <c r="CK23" s="55">
        <f>'2025'!CE4</f>
        <v>45</v>
      </c>
      <c r="CL23" s="61">
        <f>'2025'!CF4</f>
        <v>7.3</v>
      </c>
      <c r="CM23" s="61">
        <f>'2025'!CG4</f>
        <v>1</v>
      </c>
      <c r="CN23" s="61">
        <f>'2025'!CH4</f>
        <v>10</v>
      </c>
      <c r="CO23" s="73">
        <f>'2025'!CI4</f>
        <v>3.73</v>
      </c>
      <c r="CP23" s="62">
        <f>'2025'!CJ4</f>
        <v>15</v>
      </c>
      <c r="CQ23" s="22">
        <f>'2025'!CK4</f>
        <v>3228</v>
      </c>
      <c r="CR23" s="23">
        <f>'2025'!CL4</f>
        <v>3296</v>
      </c>
      <c r="CS23" s="23">
        <f>'2025'!CM4</f>
        <v>23</v>
      </c>
      <c r="CT23" s="23">
        <f>'2025'!CN4</f>
        <v>9</v>
      </c>
      <c r="CU23" s="23">
        <f>'2025'!CO4</f>
        <v>501</v>
      </c>
      <c r="CV23" s="23">
        <f>'2025'!CP4</f>
        <v>321</v>
      </c>
      <c r="CW23" s="23">
        <f>'2025'!CQ4</f>
        <v>75.3</v>
      </c>
      <c r="CX23" s="24">
        <f>'2025'!CR4</f>
        <v>1.9</v>
      </c>
      <c r="CY23" s="24">
        <f>'2025'!CS4</f>
        <v>3.4</v>
      </c>
      <c r="CZ23" s="23">
        <f>'2025'!CT4</f>
        <v>27.9</v>
      </c>
      <c r="DA23" s="23">
        <f>'2025'!CU4</f>
        <v>341</v>
      </c>
      <c r="DB23" s="23">
        <f>'2025'!CV4</f>
        <v>1701</v>
      </c>
      <c r="DC23" s="55">
        <f>'2025'!CW4</f>
        <v>71</v>
      </c>
      <c r="DD23" s="61">
        <f>'2025'!CX4</f>
        <v>4.8</v>
      </c>
      <c r="DE23" s="61">
        <f>'2025'!CY4</f>
        <v>5</v>
      </c>
      <c r="DF23" s="61">
        <f>'2025'!CZ4</f>
        <v>11</v>
      </c>
      <c r="DG23" s="73">
        <f>'2025'!DA4</f>
        <v>2.38</v>
      </c>
      <c r="DH23" s="62">
        <f>'2025'!DB4</f>
        <v>15</v>
      </c>
      <c r="DI23" s="22">
        <f>'2025'!DC4</f>
        <v>3723</v>
      </c>
      <c r="DJ23" s="23">
        <f>'2025'!DD4</f>
        <v>4029</v>
      </c>
      <c r="DK23" s="23">
        <f>'2025'!DE4</f>
        <v>25</v>
      </c>
      <c r="DL23" s="23">
        <f>'2025'!DF4</f>
        <v>7</v>
      </c>
      <c r="DM23" s="23">
        <f>'2025'!DG4</f>
        <v>486</v>
      </c>
      <c r="DN23" s="23">
        <f>'2025'!DH4</f>
        <v>324</v>
      </c>
      <c r="DO23" s="23">
        <f>'2025'!DI4</f>
        <v>78.599999999999994</v>
      </c>
      <c r="DP23" s="74">
        <f>'2025'!DJ4</f>
        <v>4.8</v>
      </c>
      <c r="DQ23" s="74">
        <f>'2025'!DK4</f>
        <v>3.6</v>
      </c>
      <c r="DR23" s="74">
        <f>'2025'!DL4</f>
        <v>45.6</v>
      </c>
      <c r="DS23" s="23">
        <f>'2025'!DM4</f>
        <v>384</v>
      </c>
      <c r="DT23" s="23">
        <f>'2025'!DN4</f>
        <v>1274</v>
      </c>
      <c r="DU23" s="55">
        <f>'2025'!DO4</f>
        <v>83</v>
      </c>
      <c r="DV23" s="61">
        <f>'2025'!DP4</f>
        <v>4.5999999999999996</v>
      </c>
      <c r="DW23" s="61">
        <f>'2025'!DQ4</f>
        <v>8</v>
      </c>
      <c r="DX23" s="61">
        <f>'2025'!DR4</f>
        <v>8</v>
      </c>
      <c r="DY23" s="73">
        <f>'2025'!DS4</f>
        <v>2.2999999999999998</v>
      </c>
      <c r="DZ23" s="62">
        <f>'2025'!DT4</f>
        <v>16</v>
      </c>
      <c r="EA23" s="22">
        <f>'2025'!DU4</f>
        <v>4313</v>
      </c>
      <c r="EB23" s="23">
        <f>'2025'!DV4</f>
        <v>4527</v>
      </c>
      <c r="EC23" s="23">
        <f>'2025'!DW4</f>
        <v>39</v>
      </c>
      <c r="ED23" s="23">
        <f>'2025'!DX4</f>
        <v>7</v>
      </c>
      <c r="EE23" s="23">
        <f>'2025'!DY4</f>
        <v>454</v>
      </c>
      <c r="EF23" s="23">
        <f>'2025'!DZ4</f>
        <v>305</v>
      </c>
      <c r="EG23" s="23">
        <f>'2025'!EA4</f>
        <v>76.5</v>
      </c>
      <c r="EH23" s="24">
        <f>'2025'!EB4</f>
        <v>6.3</v>
      </c>
      <c r="EI23" s="24">
        <f>'2025'!EC4</f>
        <v>3.3</v>
      </c>
      <c r="EJ23" s="24">
        <f>'2025'!ED4</f>
        <v>50.7</v>
      </c>
      <c r="EK23" s="23">
        <f>'2025'!EE4</f>
        <v>336</v>
      </c>
      <c r="EL23" s="23">
        <f>'2025'!EF4</f>
        <v>2621</v>
      </c>
      <c r="EM23" s="55">
        <f>'2025'!EG4</f>
        <v>44</v>
      </c>
      <c r="EN23" s="73">
        <f>'2025'!EH4</f>
        <v>7.6</v>
      </c>
      <c r="EO23" s="61">
        <f>'2025'!EI4</f>
        <v>4</v>
      </c>
      <c r="EP23" s="61">
        <f>'2025'!EJ4</f>
        <v>11</v>
      </c>
      <c r="EQ23" s="73">
        <f>'2025'!EK4</f>
        <v>3.95</v>
      </c>
      <c r="ER23" s="62">
        <f>'2025'!EL4</f>
        <v>14</v>
      </c>
    </row>
    <row r="24" spans="1:148" ht="15.75" customHeight="1" x14ac:dyDescent="0.2">
      <c r="A24" s="111">
        <f t="shared" si="0"/>
        <v>22</v>
      </c>
      <c r="B24" s="109">
        <f>'2024'!A6</f>
        <v>4</v>
      </c>
      <c r="C24" s="109">
        <v>2024</v>
      </c>
      <c r="D24" s="86" t="str">
        <f>'2024'!B6</f>
        <v>JJ McCarthy</v>
      </c>
      <c r="E24" s="86" t="str" cm="1">
        <f t="array" ref="E24">_xlfn.IFS(F24&gt;13,"Cornerstone",AND(F24&gt;11.5,F24&lt;13),"Elite",AND(F24&gt;10,F24&lt;11.5),"Elite Upside",AND(F24&gt;=8.5,F24&lt;10),"Upside",AND(F24&gt;6.25,F24&lt;8.5),"Upside Lite",AND(F24&gt;4.5,F24&lt;6.25),"Outlier",AND(F24&gt;=3.5,F24&lt;4.5),"Outlier Lite",F24&lt;3.5,"Purgatory")</f>
        <v>Elite Upside</v>
      </c>
      <c r="F24" s="11">
        <f>'2024'!C6</f>
        <v>10.727625</v>
      </c>
      <c r="G24" s="11">
        <f t="shared" si="1"/>
        <v>89.3</v>
      </c>
      <c r="H24" s="245">
        <f t="shared" si="2"/>
        <v>1.5951253816461624</v>
      </c>
      <c r="I24" s="43" t="str">
        <f>'2024'!D6</f>
        <v>Michigan</v>
      </c>
      <c r="J24" s="14">
        <f>'2024'!E6</f>
        <v>2</v>
      </c>
      <c r="K24" s="44">
        <f>'2024'!F6</f>
        <v>37641</v>
      </c>
      <c r="L24" s="15">
        <f>'2024'!G6</f>
        <v>22.701369863013699</v>
      </c>
      <c r="M24" s="15" t="str">
        <f>'2024'!H6</f>
        <v>JR</v>
      </c>
      <c r="N24" s="15">
        <f>'2024'!I6</f>
        <v>21.282191780821918</v>
      </c>
      <c r="O24" s="15" t="str">
        <f>'2024'!J6</f>
        <v>Distributor</v>
      </c>
      <c r="P24" s="14">
        <f>'2024'!K6</f>
        <v>75</v>
      </c>
      <c r="Q24" s="14">
        <f>'2024'!L6</f>
        <v>202</v>
      </c>
      <c r="R24" s="15">
        <f t="shared" si="3"/>
        <v>25.247989198200621</v>
      </c>
      <c r="S24" s="14">
        <f>'2024'!M6</f>
        <v>4.4800000000000004</v>
      </c>
      <c r="T24" s="16">
        <f>'2024'!N6</f>
        <v>1</v>
      </c>
      <c r="U24" s="46">
        <f>'2024'!O6</f>
        <v>0</v>
      </c>
      <c r="V24" s="47">
        <f>'2024'!P6</f>
        <v>0</v>
      </c>
      <c r="W24" s="47">
        <f>'2024'!Q6</f>
        <v>0.16114928169893816</v>
      </c>
      <c r="X24" s="47">
        <f>'2024'!R6</f>
        <v>0.88499025341130599</v>
      </c>
      <c r="Y24" s="47">
        <f>'2024'!S6</f>
        <v>0.93322932917316692</v>
      </c>
      <c r="Z24" s="17">
        <f>'2024'!T6</f>
        <v>0.93322932917316692</v>
      </c>
      <c r="AA24" s="17">
        <f>'2024'!U6</f>
        <v>0.93322932917316692</v>
      </c>
      <c r="AB24" s="17">
        <f>'2024'!V6</f>
        <v>0.11521926053310404</v>
      </c>
      <c r="AC24" s="17">
        <f>'2024'!W6</f>
        <v>0.12583271650629163</v>
      </c>
      <c r="AD24" s="17">
        <f>'2024'!X6</f>
        <v>0.12583271650629163</v>
      </c>
      <c r="AE24" s="18">
        <f>'2024'!Y6</f>
        <v>0.12583271650629163</v>
      </c>
      <c r="AF24" s="19">
        <f>'2024'!Z6</f>
        <v>19.638356164383563</v>
      </c>
      <c r="AG24" s="20">
        <f>'2024'!AA6</f>
        <v>100.29269674826241</v>
      </c>
      <c r="AH24" s="71">
        <f>'2024'!AB6</f>
        <v>0.72072072072072069</v>
      </c>
      <c r="AI24" s="102">
        <f>'2024'!AC6</f>
        <v>12.4625</v>
      </c>
      <c r="AJ24" s="71">
        <f>'2024'!AD6</f>
        <v>0.8</v>
      </c>
      <c r="AK24" s="71">
        <f>'2024'!AE6</f>
        <v>5.9000000000000004E-2</v>
      </c>
      <c r="AL24" s="71">
        <f>'2024'!AF6</f>
        <v>2.8999999999999998E-2</v>
      </c>
      <c r="AM24" s="70">
        <f>'2024'!AG6</f>
        <v>0.58700000000000008</v>
      </c>
      <c r="AN24" s="20">
        <f>'2024'!AH6</f>
        <v>6</v>
      </c>
      <c r="AO24" s="20">
        <f>'2024'!AI6</f>
        <v>0.31578947368421051</v>
      </c>
      <c r="AP24" s="76">
        <f>'2024'!AJ6</f>
        <v>3.3</v>
      </c>
      <c r="AQ24" s="21">
        <f>'2024'!AK6</f>
        <v>6</v>
      </c>
      <c r="AR24" s="21">
        <f>'2024'!AL6</f>
        <v>4</v>
      </c>
      <c r="AS24" s="21">
        <f>'2024'!AM6</f>
        <v>10</v>
      </c>
      <c r="AT24" s="21">
        <f>'2024'!AN6</f>
        <v>3</v>
      </c>
      <c r="AU24" s="21">
        <f>'2024'!AO6</f>
        <v>7</v>
      </c>
      <c r="AV24" s="21">
        <f>'2024'!AP6</f>
        <v>9</v>
      </c>
      <c r="AW24" s="21">
        <f>'2024'!AQ6</f>
        <v>5</v>
      </c>
      <c r="AX24" s="21">
        <f>'2024'!AR6</f>
        <v>6</v>
      </c>
      <c r="AY24" s="21">
        <f>'2024'!AS6</f>
        <v>10</v>
      </c>
      <c r="AZ24" s="21">
        <f>'2024'!AT6</f>
        <v>7</v>
      </c>
      <c r="BA24" s="21">
        <f>'2024'!AU6</f>
        <v>10</v>
      </c>
      <c r="BB24" s="21">
        <f>'2024'!AV6</f>
        <v>0</v>
      </c>
      <c r="BC24" s="21">
        <f>'2024'!AW6</f>
        <v>9.5299999999999994</v>
      </c>
      <c r="BD24" s="21">
        <f>'2024'!AX6</f>
        <v>7.6239999999999997</v>
      </c>
      <c r="BE24" s="21">
        <f>'2024'!AY6</f>
        <v>1.05</v>
      </c>
      <c r="BF24" s="130">
        <f>'2024'!AZ6</f>
        <v>0.52500000000000002</v>
      </c>
      <c r="BG24" s="103">
        <f>'2024'!BA6</f>
        <v>0</v>
      </c>
      <c r="BH24" s="23">
        <f>'2024'!BB6</f>
        <v>1</v>
      </c>
      <c r="BI24" s="23">
        <f>'2024'!BC6</f>
        <v>0</v>
      </c>
      <c r="BJ24" s="23">
        <f>'2024'!BD6</f>
        <v>0</v>
      </c>
      <c r="BK24" s="23">
        <f>'2024'!BE6</f>
        <v>0</v>
      </c>
      <c r="BL24" s="23">
        <f>'2024'!BF6</f>
        <v>0</v>
      </c>
      <c r="BM24" s="23">
        <f>'2024'!BG6</f>
        <v>0</v>
      </c>
      <c r="BN24" s="74">
        <f>'2024'!BH6</f>
        <v>0</v>
      </c>
      <c r="BO24" s="74">
        <f>'2024'!BI6</f>
        <v>0</v>
      </c>
      <c r="BP24" s="74">
        <f>'2024'!BJ6</f>
        <v>0</v>
      </c>
      <c r="BQ24" s="23">
        <f>'2024'!BK6</f>
        <v>0</v>
      </c>
      <c r="BR24" s="23">
        <f>'2024'!BL6</f>
        <v>1</v>
      </c>
      <c r="BS24" s="55">
        <f>'2024'!BM6</f>
        <v>0</v>
      </c>
      <c r="BT24" s="61">
        <f>'2024'!BN6</f>
        <v>0</v>
      </c>
      <c r="BU24" s="61">
        <f>'2024'!BO6</f>
        <v>0</v>
      </c>
      <c r="BV24" s="61">
        <f>'2024'!BP6</f>
        <v>0</v>
      </c>
      <c r="BW24" s="72">
        <f>'2024'!BQ6</f>
        <v>0</v>
      </c>
      <c r="BX24" s="61">
        <f>'2024'!BR6</f>
        <v>0</v>
      </c>
      <c r="BY24" s="22">
        <f>'2024'!BS6</f>
        <v>0</v>
      </c>
      <c r="BZ24" s="23">
        <f>'2024'!BT6</f>
        <v>1</v>
      </c>
      <c r="CA24" s="23">
        <f>'2024'!BU6</f>
        <v>0</v>
      </c>
      <c r="CB24" s="23">
        <f>'2024'!BV6</f>
        <v>0</v>
      </c>
      <c r="CC24" s="23">
        <f>'2024'!BW6</f>
        <v>0</v>
      </c>
      <c r="CD24" s="23">
        <f>'2024'!BX6</f>
        <v>0</v>
      </c>
      <c r="CE24" s="23">
        <f>'2024'!BY6</f>
        <v>0</v>
      </c>
      <c r="CF24" s="74">
        <f>'2024'!BZ6</f>
        <v>0</v>
      </c>
      <c r="CG24" s="74">
        <f>'2024'!CA6</f>
        <v>0</v>
      </c>
      <c r="CH24" s="74">
        <f>'2024'!CB6</f>
        <v>0</v>
      </c>
      <c r="CI24" s="23">
        <f>'2024'!CC6</f>
        <v>0</v>
      </c>
      <c r="CJ24" s="23">
        <f>'2024'!CD6</f>
        <v>1</v>
      </c>
      <c r="CK24" s="55">
        <f>'2024'!CE6</f>
        <v>0</v>
      </c>
      <c r="CL24" s="61">
        <f>'2024'!CF6</f>
        <v>0</v>
      </c>
      <c r="CM24" s="61">
        <f>'2024'!CG6</f>
        <v>0</v>
      </c>
      <c r="CN24" s="61">
        <f>'2024'!CH6</f>
        <v>0</v>
      </c>
      <c r="CO24" s="73">
        <f>'2024'!CI6</f>
        <v>0</v>
      </c>
      <c r="CP24" s="62">
        <f>'2024'!CJ6</f>
        <v>0</v>
      </c>
      <c r="CQ24" s="22">
        <f>'2024'!CK6</f>
        <v>516</v>
      </c>
      <c r="CR24" s="23">
        <f>'2024'!CL6</f>
        <v>3202</v>
      </c>
      <c r="CS24" s="23">
        <f>'2024'!CM6</f>
        <v>5</v>
      </c>
      <c r="CT24" s="23">
        <f>'2024'!CN6</f>
        <v>2</v>
      </c>
      <c r="CU24" s="23">
        <f>'2024'!CO6</f>
        <v>58</v>
      </c>
      <c r="CV24" s="23">
        <f>'2024'!CP6</f>
        <v>34</v>
      </c>
      <c r="CW24" s="23">
        <f>'2024'!CQ6</f>
        <v>73.2</v>
      </c>
      <c r="CX24" s="24">
        <f>'2024'!CR6</f>
        <v>9.1999999999999993</v>
      </c>
      <c r="CY24" s="24">
        <f>'2024'!CS6</f>
        <v>1.4</v>
      </c>
      <c r="CZ24" s="23">
        <f>'2024'!CT6</f>
        <v>60</v>
      </c>
      <c r="DA24" s="23">
        <f>'2024'!CU6</f>
        <v>152</v>
      </c>
      <c r="DB24" s="23">
        <f>'2024'!CV6</f>
        <v>3112</v>
      </c>
      <c r="DC24" s="55">
        <f>'2024'!CW6</f>
        <v>25</v>
      </c>
      <c r="DD24" s="61">
        <f>'2024'!CX6</f>
        <v>6.08</v>
      </c>
      <c r="DE24" s="61">
        <f>'2024'!CY6</f>
        <v>2</v>
      </c>
      <c r="DF24" s="61">
        <f>'2024'!CZ6</f>
        <v>8</v>
      </c>
      <c r="DG24" s="73">
        <f>'2024'!DA6</f>
        <v>4.16</v>
      </c>
      <c r="DH24" s="62">
        <f>'2024'!DB6</f>
        <v>7</v>
      </c>
      <c r="DI24" s="22">
        <f>'2024'!DC6</f>
        <v>2724</v>
      </c>
      <c r="DJ24" s="23">
        <f>'2024'!DD6</f>
        <v>3078</v>
      </c>
      <c r="DK24" s="23">
        <f>'2024'!DE6</f>
        <v>21</v>
      </c>
      <c r="DL24" s="23">
        <f>'2024'!DF6</f>
        <v>5</v>
      </c>
      <c r="DM24" s="23">
        <f>'2024'!DG6</f>
        <v>323</v>
      </c>
      <c r="DN24" s="23">
        <f>'2024'!DH6</f>
        <v>207</v>
      </c>
      <c r="DO24" s="23">
        <f>'2024'!DI6</f>
        <v>73.2</v>
      </c>
      <c r="DP24" s="74">
        <f>'2024'!DJ6</f>
        <v>5.5</v>
      </c>
      <c r="DQ24" s="74">
        <f>'2024'!DK6</f>
        <v>3.2</v>
      </c>
      <c r="DR24" s="74">
        <f>'2024'!DL6</f>
        <v>46.4</v>
      </c>
      <c r="DS24" s="23">
        <f>'2024'!DM6</f>
        <v>402</v>
      </c>
      <c r="DT24" s="23">
        <f>'2024'!DN6</f>
        <v>3489</v>
      </c>
      <c r="DU24" s="55">
        <f>'2024'!DO6</f>
        <v>67</v>
      </c>
      <c r="DV24" s="61">
        <f>'2024'!DP6</f>
        <v>6</v>
      </c>
      <c r="DW24" s="61">
        <f>'2024'!DQ6</f>
        <v>5</v>
      </c>
      <c r="DX24" s="61">
        <f>'2024'!DR6</f>
        <v>16</v>
      </c>
      <c r="DY24" s="73">
        <f>'2024'!DS6</f>
        <v>2.48</v>
      </c>
      <c r="DZ24" s="62">
        <f>'2024'!DT6</f>
        <v>14</v>
      </c>
      <c r="EA24" s="22">
        <f>'2024'!DU6</f>
        <v>2991</v>
      </c>
      <c r="EB24" s="23">
        <f>'2024'!DV6</f>
        <v>3205</v>
      </c>
      <c r="EC24" s="23">
        <f>'2024'!DW6</f>
        <v>22</v>
      </c>
      <c r="ED24" s="23">
        <f>'2024'!DX6</f>
        <v>4</v>
      </c>
      <c r="EE24" s="23">
        <f>'2024'!DY6</f>
        <v>333</v>
      </c>
      <c r="EF24" s="23">
        <f>'2024'!DZ6</f>
        <v>240</v>
      </c>
      <c r="EG24" s="23">
        <f>'2024'!EA6</f>
        <v>80</v>
      </c>
      <c r="EH24" s="24">
        <f>'2024'!EB6</f>
        <v>5.9</v>
      </c>
      <c r="EI24" s="24">
        <f>'2024'!EC6</f>
        <v>2.9</v>
      </c>
      <c r="EJ24" s="24">
        <f>'2024'!ED6</f>
        <v>58.7</v>
      </c>
      <c r="EK24" s="23">
        <f>'2024'!EE6</f>
        <v>340</v>
      </c>
      <c r="EL24" s="23">
        <f>'2024'!EF6</f>
        <v>2702</v>
      </c>
      <c r="EM24" s="55">
        <f>'2024'!EG6</f>
        <v>57</v>
      </c>
      <c r="EN24" s="73">
        <f>'2024'!EH6</f>
        <v>5.9649122807017543</v>
      </c>
      <c r="EO24" s="61">
        <f>'2024'!EI6</f>
        <v>3</v>
      </c>
      <c r="EP24" s="61">
        <f>'2024'!EJ6</f>
        <v>18</v>
      </c>
      <c r="EQ24" s="73">
        <f>'2024'!EK6</f>
        <v>3.3</v>
      </c>
      <c r="ER24" s="62">
        <f>'2024'!EL6</f>
        <v>13</v>
      </c>
    </row>
    <row r="25" spans="1:148" ht="15.75" customHeight="1" x14ac:dyDescent="0.2">
      <c r="A25" s="111">
        <f t="shared" si="0"/>
        <v>23</v>
      </c>
      <c r="B25" s="109">
        <f>'2026 - WIP'!A4</f>
        <v>2</v>
      </c>
      <c r="C25" s="109">
        <v>2026</v>
      </c>
      <c r="D25" s="86" t="str">
        <f>'2026 - WIP'!B4</f>
        <v>LaNorris Sellers</v>
      </c>
      <c r="E25" s="86" t="str" cm="1">
        <f t="array" ref="E25">_xlfn.IFS(F25&gt;13,"Cornerstone",AND(F25&gt;11.5,F25&lt;13),"Elite",AND(F25&gt;10,F25&lt;11.5),"Elite Upside",AND(F25&gt;=8.5,F25&lt;10),"Upside",AND(F25&gt;6.25,F25&lt;8.5),"Upside Lite",AND(F25&gt;4.5,F25&lt;6.25),"Outlier",AND(F25&gt;=3.5,F25&lt;4.5),"Outlier Lite",F25&lt;3.5,"Purgatory")</f>
        <v>Elite Upside</v>
      </c>
      <c r="F25" s="11">
        <f>'2026 - WIP'!C4</f>
        <v>10.647500000000001</v>
      </c>
      <c r="G25" s="11">
        <f t="shared" si="1"/>
        <v>88.8</v>
      </c>
      <c r="H25" s="245">
        <f t="shared" si="2"/>
        <v>1.5717337299278169</v>
      </c>
      <c r="I25" s="43" t="str">
        <f>'2026 - WIP'!D4</f>
        <v>South Carolina</v>
      </c>
      <c r="J25" s="14">
        <f>'2026 - WIP'!E4</f>
        <v>1</v>
      </c>
      <c r="K25" s="44">
        <f>'2026 - WIP'!F4</f>
        <v>38526</v>
      </c>
      <c r="L25" s="15">
        <f>'2026 - WIP'!G4</f>
        <v>20.276712328767122</v>
      </c>
      <c r="M25" s="15" t="str">
        <f>'2026 - WIP'!H4</f>
        <v>RS SO</v>
      </c>
      <c r="N25" s="15">
        <f>'2026 - WIP'!I4</f>
        <v>20.857534246575341</v>
      </c>
      <c r="O25" s="15" t="str">
        <f>'2026 - WIP'!J4</f>
        <v>Game Manager</v>
      </c>
      <c r="P25" s="14">
        <f>'2026 - WIP'!K4</f>
        <v>75</v>
      </c>
      <c r="Q25" s="14">
        <f>'2026 - WIP'!L4</f>
        <v>240</v>
      </c>
      <c r="R25" s="15">
        <f t="shared" si="3"/>
        <v>29.99761092855519</v>
      </c>
      <c r="S25" s="14">
        <f>'2026 - WIP'!M4</f>
        <v>4.7</v>
      </c>
      <c r="T25" s="16">
        <f>'2026 - WIP'!N4</f>
        <v>1</v>
      </c>
      <c r="U25" s="46">
        <f>'2026 - WIP'!O4</f>
        <v>0</v>
      </c>
      <c r="V25" s="47">
        <f>'2026 - WIP'!P4</f>
        <v>0</v>
      </c>
      <c r="W25" s="47">
        <f>'2026 - WIP'!Q4</f>
        <v>2.5779376498800959E-2</v>
      </c>
      <c r="X25" s="47">
        <f>'2026 - WIP'!R4</f>
        <v>0.86776859504132231</v>
      </c>
      <c r="Y25" s="47">
        <f>'2026 - WIP'!S4</f>
        <v>0.83200908059023837</v>
      </c>
      <c r="Z25" s="17">
        <f>'2026 - WIP'!T4</f>
        <v>0.86776859504132231</v>
      </c>
      <c r="AA25" s="17">
        <f>'2026 - WIP'!U4</f>
        <v>0.86776859504132231</v>
      </c>
      <c r="AB25" s="17">
        <f>'2026 - WIP'!V4</f>
        <v>0.32090395480225986</v>
      </c>
      <c r="AC25" s="17">
        <f>'2026 - WIP'!W4</f>
        <v>0.21889400921658986</v>
      </c>
      <c r="AD25" s="17">
        <f>'2026 - WIP'!X4</f>
        <v>0.26989898200942486</v>
      </c>
      <c r="AE25" s="18">
        <f>'2026 - WIP'!Y4</f>
        <v>0.26989898200942486</v>
      </c>
      <c r="AF25" s="19">
        <f>'2026 - WIP'!Z4</f>
        <v>19.205479452054796</v>
      </c>
      <c r="AG25" s="20">
        <f>'2026 - WIP'!AA4</f>
        <v>98.367085881228675</v>
      </c>
      <c r="AH25" s="71">
        <f>'2026 - WIP'!AB4</f>
        <v>0.64784053156146182</v>
      </c>
      <c r="AI25" s="102">
        <f>'2026 - WIP'!AC4</f>
        <v>15.595744680851064</v>
      </c>
      <c r="AJ25" s="71">
        <f>'2026 - WIP'!AD4</f>
        <v>0.75800000000000001</v>
      </c>
      <c r="AK25" s="71">
        <f>'2026 - WIP'!AE4</f>
        <v>7.5999999999999998E-2</v>
      </c>
      <c r="AL25" s="71">
        <f>'2026 - WIP'!AF4</f>
        <v>0.04</v>
      </c>
      <c r="AM25" s="70">
        <f>'2026 - WIP'!AG4</f>
        <v>0.57100000000000006</v>
      </c>
      <c r="AN25" s="20">
        <f>'2026 - WIP'!AH4</f>
        <v>6</v>
      </c>
      <c r="AO25" s="20">
        <f>'2026 - WIP'!AI4</f>
        <v>0.33333333333333331</v>
      </c>
      <c r="AP25" s="76">
        <f>'2026 - WIP'!AJ4</f>
        <v>4.12</v>
      </c>
      <c r="AQ25" s="21">
        <f>'2026 - WIP'!AK4</f>
        <v>7</v>
      </c>
      <c r="AR25" s="21">
        <f>'2026 - WIP'!AL4</f>
        <v>10</v>
      </c>
      <c r="AS25" s="21">
        <f>'2026 - WIP'!AM4</f>
        <v>5</v>
      </c>
      <c r="AT25" s="21">
        <f>'2026 - WIP'!AN4</f>
        <v>7</v>
      </c>
      <c r="AU25" s="21">
        <f>'2026 - WIP'!AO4</f>
        <v>3</v>
      </c>
      <c r="AV25" s="21">
        <f>'2026 - WIP'!AP4</f>
        <v>8</v>
      </c>
      <c r="AW25" s="21">
        <f>'2026 - WIP'!AQ4</f>
        <v>9</v>
      </c>
      <c r="AX25" s="21">
        <f>'2026 - WIP'!AR4</f>
        <v>6</v>
      </c>
      <c r="AY25" s="21">
        <f>'2026 - WIP'!AS4</f>
        <v>10</v>
      </c>
      <c r="AZ25" s="21">
        <f>'2026 - WIP'!AT4</f>
        <v>10</v>
      </c>
      <c r="BA25" s="21">
        <f>'2026 - WIP'!AU4</f>
        <v>10</v>
      </c>
      <c r="BB25" s="21">
        <f>'2026 - WIP'!AV4</f>
        <v>0</v>
      </c>
      <c r="BC25" s="21">
        <f>'2026 - WIP'!AW4</f>
        <v>9.86</v>
      </c>
      <c r="BD25" s="21">
        <f>'2026 - WIP'!AX4</f>
        <v>7.3949999999999996</v>
      </c>
      <c r="BE25" s="21">
        <f>'2026 - WIP'!AY4</f>
        <v>1.3125</v>
      </c>
      <c r="BF25" s="130">
        <f>'2026 - WIP'!AZ4</f>
        <v>0</v>
      </c>
      <c r="BG25" s="103">
        <f>'2026 - WIP'!BA4</f>
        <v>0</v>
      </c>
      <c r="BH25" s="23">
        <f>'2026 - WIP'!BB4</f>
        <v>1</v>
      </c>
      <c r="BI25" s="23">
        <f>'2026 - WIP'!BC4</f>
        <v>0</v>
      </c>
      <c r="BJ25" s="23">
        <f>'2026 - WIP'!BD4</f>
        <v>0</v>
      </c>
      <c r="BK25" s="23">
        <f>'2026 - WIP'!BE4</f>
        <v>0</v>
      </c>
      <c r="BL25" s="23">
        <f>'2026 - WIP'!BF4</f>
        <v>0</v>
      </c>
      <c r="BM25" s="23">
        <f>'2026 - WIP'!BG4</f>
        <v>0</v>
      </c>
      <c r="BN25" s="74">
        <f>'2026 - WIP'!BH4</f>
        <v>0</v>
      </c>
      <c r="BO25" s="74">
        <f>'2026 - WIP'!BI4</f>
        <v>0</v>
      </c>
      <c r="BP25" s="74">
        <f>'2026 - WIP'!BJ4</f>
        <v>0</v>
      </c>
      <c r="BQ25" s="23">
        <f>'2026 - WIP'!BK4</f>
        <v>0</v>
      </c>
      <c r="BR25" s="23">
        <f>'2026 - WIP'!BL4</f>
        <v>1</v>
      </c>
      <c r="BS25" s="55">
        <f>'2026 - WIP'!BM4</f>
        <v>0</v>
      </c>
      <c r="BT25" s="61">
        <f>'2026 - WIP'!BN4</f>
        <v>0</v>
      </c>
      <c r="BU25" s="61">
        <f>'2026 - WIP'!BO4</f>
        <v>0</v>
      </c>
      <c r="BV25" s="61">
        <f>'2026 - WIP'!BP4</f>
        <v>0</v>
      </c>
      <c r="BW25" s="72">
        <f>'2026 - WIP'!BQ4</f>
        <v>0</v>
      </c>
      <c r="BX25" s="61">
        <f>'2026 - WIP'!BR4</f>
        <v>0</v>
      </c>
      <c r="BY25" s="22">
        <f>'2026 - WIP'!BS4</f>
        <v>0</v>
      </c>
      <c r="BZ25" s="23">
        <f>'2026 - WIP'!BT4</f>
        <v>1</v>
      </c>
      <c r="CA25" s="23">
        <f>'2026 - WIP'!BU4</f>
        <v>0</v>
      </c>
      <c r="CB25" s="23">
        <f>'2026 - WIP'!BV4</f>
        <v>0</v>
      </c>
      <c r="CC25" s="23">
        <f>'2026 - WIP'!BW4</f>
        <v>0</v>
      </c>
      <c r="CD25" s="23">
        <f>'2026 - WIP'!BX4</f>
        <v>0</v>
      </c>
      <c r="CE25" s="23">
        <f>'2026 - WIP'!BY4</f>
        <v>0</v>
      </c>
      <c r="CF25" s="74">
        <f>'2026 - WIP'!BZ4</f>
        <v>0</v>
      </c>
      <c r="CG25" s="74">
        <f>'2026 - WIP'!CA4</f>
        <v>0</v>
      </c>
      <c r="CH25" s="74">
        <f>'2026 - WIP'!CB4</f>
        <v>0</v>
      </c>
      <c r="CI25" s="23">
        <f>'2026 - WIP'!CC4</f>
        <v>0</v>
      </c>
      <c r="CJ25" s="23">
        <f>'2026 - WIP'!CD4</f>
        <v>1</v>
      </c>
      <c r="CK25" s="55">
        <f>'2026 - WIP'!CE4</f>
        <v>0</v>
      </c>
      <c r="CL25" s="61">
        <f>'2026 - WIP'!CF4</f>
        <v>0</v>
      </c>
      <c r="CM25" s="61">
        <f>'2026 - WIP'!CG4</f>
        <v>0</v>
      </c>
      <c r="CN25" s="61">
        <f>'2026 - WIP'!CH4</f>
        <v>0</v>
      </c>
      <c r="CO25" s="73">
        <f>'2026 - WIP'!CI4</f>
        <v>0</v>
      </c>
      <c r="CP25" s="62">
        <f>'2026 - WIP'!CJ4</f>
        <v>0</v>
      </c>
      <c r="CQ25" s="22">
        <f>'2026 - WIP'!CK4</f>
        <v>86</v>
      </c>
      <c r="CR25" s="23">
        <f>'2026 - WIP'!CL4</f>
        <v>3336</v>
      </c>
      <c r="CS25" s="23">
        <f>'2026 - WIP'!CM4</f>
        <v>2</v>
      </c>
      <c r="CT25" s="23">
        <f>'2026 - WIP'!CN4</f>
        <v>0</v>
      </c>
      <c r="CU25" s="23">
        <f>'2026 - WIP'!CO4</f>
        <v>4</v>
      </c>
      <c r="CV25" s="23">
        <f>'2026 - WIP'!CP4</f>
        <v>4</v>
      </c>
      <c r="CW25" s="23">
        <f>'2026 - WIP'!CQ4</f>
        <v>100</v>
      </c>
      <c r="CX25" s="24">
        <f>'2026 - WIP'!CR4</f>
        <v>25</v>
      </c>
      <c r="CY25" s="24">
        <f>'2026 - WIP'!CS4</f>
        <v>0</v>
      </c>
      <c r="CZ25" s="23">
        <f>'2026 - WIP'!CT4</f>
        <v>100</v>
      </c>
      <c r="DA25" s="23">
        <f>'2026 - WIP'!CU4</f>
        <v>47</v>
      </c>
      <c r="DB25" s="23">
        <f>'2026 - WIP'!CV4</f>
        <v>1352</v>
      </c>
      <c r="DC25" s="55">
        <f>'2026 - WIP'!CW4</f>
        <v>7</v>
      </c>
      <c r="DD25" s="61">
        <f>'2026 - WIP'!CX4</f>
        <v>6.7</v>
      </c>
      <c r="DE25" s="61">
        <f>'2026 - WIP'!CY4</f>
        <v>1</v>
      </c>
      <c r="DF25" s="61">
        <f>'2026 - WIP'!CZ4</f>
        <v>2</v>
      </c>
      <c r="DG25" s="73">
        <f>'2026 - WIP'!DA4</f>
        <v>6</v>
      </c>
      <c r="DH25" s="62">
        <f>'2026 - WIP'!DB4</f>
        <v>1</v>
      </c>
      <c r="DI25" s="22">
        <f>'2026 - WIP'!DC4</f>
        <v>2520</v>
      </c>
      <c r="DJ25" s="23">
        <f>'2026 - WIP'!DD4</f>
        <v>2904</v>
      </c>
      <c r="DK25" s="23">
        <f>'2026 - WIP'!DE4</f>
        <v>18</v>
      </c>
      <c r="DL25" s="23">
        <f>'2026 - WIP'!DF4</f>
        <v>7</v>
      </c>
      <c r="DM25" s="23">
        <f>'2026 - WIP'!DG4</f>
        <v>301</v>
      </c>
      <c r="DN25" s="23">
        <f>'2026 - WIP'!DH4</f>
        <v>195</v>
      </c>
      <c r="DO25" s="23">
        <f>'2026 - WIP'!DI4</f>
        <v>74.599999999999994</v>
      </c>
      <c r="DP25" s="74">
        <f>'2026 - WIP'!DJ4</f>
        <v>4.9000000000000004</v>
      </c>
      <c r="DQ25" s="74">
        <f>'2026 - WIP'!DK4</f>
        <v>4.5999999999999996</v>
      </c>
      <c r="DR25" s="74">
        <f>'2026 - WIP'!DL4</f>
        <v>56.4</v>
      </c>
      <c r="DS25" s="23">
        <f>'2026 - WIP'!DM4</f>
        <v>852</v>
      </c>
      <c r="DT25" s="23">
        <f>'2026 - WIP'!DN4</f>
        <v>2655</v>
      </c>
      <c r="DU25" s="55">
        <f>'2026 - WIP'!DO4</f>
        <v>141</v>
      </c>
      <c r="DV25" s="61">
        <f>'2026 - WIP'!DP4</f>
        <v>6</v>
      </c>
      <c r="DW25" s="61">
        <f>'2026 - WIP'!DQ4</f>
        <v>7</v>
      </c>
      <c r="DX25" s="61">
        <f>'2026 - WIP'!DR4</f>
        <v>47</v>
      </c>
      <c r="DY25" s="73">
        <f>'2026 - WIP'!DS4</f>
        <v>4.12</v>
      </c>
      <c r="DZ25" s="62">
        <f>'2026 - WIP'!DT4</f>
        <v>26</v>
      </c>
      <c r="EA25" s="22">
        <f>'2026 - WIP'!DU4</f>
        <v>733</v>
      </c>
      <c r="EB25" s="23">
        <f>'2026 - WIP'!DV4</f>
        <v>881</v>
      </c>
      <c r="EC25" s="23">
        <f>'2026 - WIP'!DW4</f>
        <v>4</v>
      </c>
      <c r="ED25" s="23">
        <f>'2026 - WIP'!DX4</f>
        <v>1</v>
      </c>
      <c r="EE25" s="23">
        <f>'2026 - WIP'!DY4</f>
        <v>73</v>
      </c>
      <c r="EF25" s="23">
        <f>'2026 - WIP'!DZ4</f>
        <v>47</v>
      </c>
      <c r="EG25" s="23">
        <f>'2026 - WIP'!EA4</f>
        <v>75.8</v>
      </c>
      <c r="EH25" s="24">
        <f>'2026 - WIP'!EB4</f>
        <v>7.6</v>
      </c>
      <c r="EI25" s="24">
        <f>'2026 - WIP'!EC4</f>
        <v>4</v>
      </c>
      <c r="EJ25" s="24">
        <f>'2026 - WIP'!ED4</f>
        <v>57.1</v>
      </c>
      <c r="EK25" s="23">
        <f>'2026 - WIP'!EE4</f>
        <v>95</v>
      </c>
      <c r="EL25" s="23">
        <f>'2026 - WIP'!EF4</f>
        <v>434</v>
      </c>
      <c r="EM25" s="55">
        <f>'2026 - WIP'!EG4</f>
        <v>26</v>
      </c>
      <c r="EN25" s="73">
        <f>'2026 - WIP'!EH4</f>
        <v>3.6538461538461537</v>
      </c>
      <c r="EO25" s="61">
        <f>'2026 - WIP'!EI4</f>
        <v>1</v>
      </c>
      <c r="EP25" s="61">
        <f>'2026 - WIP'!EJ4</f>
        <v>7</v>
      </c>
      <c r="EQ25" s="73">
        <f>'2026 - WIP'!EK4</f>
        <v>2.65</v>
      </c>
      <c r="ER25" s="62">
        <f>'2026 - WIP'!EL4</f>
        <v>5</v>
      </c>
    </row>
    <row r="26" spans="1:148" ht="15.75" customHeight="1" x14ac:dyDescent="0.2">
      <c r="A26" s="111">
        <f t="shared" si="0"/>
        <v>24</v>
      </c>
      <c r="B26" s="109">
        <f>'2026 - WIP'!A5</f>
        <v>3</v>
      </c>
      <c r="C26" s="109">
        <v>2026</v>
      </c>
      <c r="D26" s="86" t="str">
        <f>'2026 - WIP'!B5</f>
        <v>Dante Moore</v>
      </c>
      <c r="E26" s="86" t="str" cm="1">
        <f t="array" ref="E26">_xlfn.IFS(F26&gt;13,"Cornerstone",AND(F26&gt;11.5,F26&lt;13),"Elite",AND(F26&gt;10,F26&lt;11.5),"Elite Upside",AND(F26&gt;=8.5,F26&lt;10),"Upside",AND(F26&gt;6.25,F26&lt;8.5),"Upside Lite",AND(F26&gt;4.5,F26&lt;6.25),"Outlier",AND(F26&gt;=3.5,F26&lt;4.5),"Outlier Lite",F26&lt;3.5,"Purgatory")</f>
        <v>Elite Upside</v>
      </c>
      <c r="F26" s="11">
        <f>'2026 - WIP'!C5</f>
        <v>10.579296875000001</v>
      </c>
      <c r="G26" s="11">
        <f t="shared" si="1"/>
        <v>88.4</v>
      </c>
      <c r="H26" s="245">
        <f t="shared" si="2"/>
        <v>1.5518225443290299</v>
      </c>
      <c r="I26" s="43" t="str">
        <f>'2026 - WIP'!D5</f>
        <v>Oregon</v>
      </c>
      <c r="J26" s="14">
        <f>'2026 - WIP'!E5</f>
        <v>2</v>
      </c>
      <c r="K26" s="44">
        <f>'2026 - WIP'!F5</f>
        <v>38496</v>
      </c>
      <c r="L26" s="15">
        <f>'2026 - WIP'!G5</f>
        <v>20.358904109589041</v>
      </c>
      <c r="M26" s="15" t="str">
        <f>'2026 - WIP'!H5</f>
        <v>JR</v>
      </c>
      <c r="N26" s="15">
        <f>'2026 - WIP'!I5</f>
        <v>20.93972602739726</v>
      </c>
      <c r="O26" s="15" t="str">
        <f>'2026 - WIP'!J5</f>
        <v>Mobile Passer</v>
      </c>
      <c r="P26" s="14">
        <f>'2026 - WIP'!K5</f>
        <v>75</v>
      </c>
      <c r="Q26" s="14">
        <f>'2026 - WIP'!L5</f>
        <v>206</v>
      </c>
      <c r="R26" s="15">
        <f t="shared" si="3"/>
        <v>25.747949380343208</v>
      </c>
      <c r="S26" s="14">
        <f>'2026 - WIP'!M5</f>
        <v>4.7</v>
      </c>
      <c r="T26" s="16">
        <f>'2026 - WIP'!N5</f>
        <v>2</v>
      </c>
      <c r="U26" s="46">
        <f>'2026 - WIP'!O5</f>
        <v>0</v>
      </c>
      <c r="V26" s="47">
        <f>'2026 - WIP'!P5</f>
        <v>0</v>
      </c>
      <c r="W26" s="47">
        <f>'2026 - WIP'!Q5</f>
        <v>0.54011413225914739</v>
      </c>
      <c r="X26" s="47">
        <f>'2026 - WIP'!R5</f>
        <v>1.2522361359570662E-2</v>
      </c>
      <c r="Y26" s="47">
        <f>'2026 - WIP'!S5</f>
        <v>0.8957169459962756</v>
      </c>
      <c r="Z26" s="17">
        <f>'2026 - WIP'!T5</f>
        <v>0.8957169459962756</v>
      </c>
      <c r="AA26" s="17">
        <f>'2026 - WIP'!U5</f>
        <v>0.8957169459962756</v>
      </c>
      <c r="AB26" s="17">
        <f>'2026 - WIP'!V5</f>
        <v>-1.6863406408094434E-3</v>
      </c>
      <c r="AC26" s="17">
        <f>'2026 - WIP'!W5</f>
        <v>9.3203883495145634E-2</v>
      </c>
      <c r="AD26" s="17">
        <f>'2026 - WIP'!X5</f>
        <v>9.3203883495145634E-2</v>
      </c>
      <c r="AE26" s="18">
        <f>'2026 - WIP'!Y5</f>
        <v>9.3203883495145634E-2</v>
      </c>
      <c r="AF26" s="19">
        <f>'2026 - WIP'!Z5</f>
        <v>20.287671232876711</v>
      </c>
      <c r="AG26" s="20">
        <f>'2026 - WIP'!AA5</f>
        <v>84.43174871472128</v>
      </c>
      <c r="AH26" s="71">
        <f>'2026 - WIP'!AB5</f>
        <v>0.875</v>
      </c>
      <c r="AI26" s="102">
        <f>'2026 - WIP'!AC5</f>
        <v>13.549295774647888</v>
      </c>
      <c r="AJ26" s="71">
        <f>'2026 - WIP'!AD5</f>
        <v>0.80200000000000005</v>
      </c>
      <c r="AK26" s="71">
        <f>'2026 - WIP'!AE5</f>
        <v>6.9000000000000006E-2</v>
      </c>
      <c r="AL26" s="71">
        <f>'2026 - WIP'!AF5</f>
        <v>9.0000000000000011E-3</v>
      </c>
      <c r="AM26" s="70">
        <f>'2026 - WIP'!AG5</f>
        <v>0.625</v>
      </c>
      <c r="AN26" s="20">
        <f>'2026 - WIP'!AH5</f>
        <v>7.384615384615385</v>
      </c>
      <c r="AO26" s="20">
        <f>'2026 - WIP'!AI5</f>
        <v>7.6923076923076927E-2</v>
      </c>
      <c r="AP26" s="76">
        <f>'2026 - WIP'!AJ5</f>
        <v>2.54</v>
      </c>
      <c r="AQ26" s="21">
        <f>'2026 - WIP'!AK5</f>
        <v>4</v>
      </c>
      <c r="AR26" s="21">
        <f>'2026 - WIP'!AL5</f>
        <v>8</v>
      </c>
      <c r="AS26" s="21">
        <f>'2026 - WIP'!AM5</f>
        <v>10</v>
      </c>
      <c r="AT26" s="21">
        <f>'2026 - WIP'!AN5</f>
        <v>5</v>
      </c>
      <c r="AU26" s="21">
        <f>'2026 - WIP'!AO5</f>
        <v>10</v>
      </c>
      <c r="AV26" s="21">
        <f>'2026 - WIP'!AP5</f>
        <v>10</v>
      </c>
      <c r="AW26" s="21">
        <f>'2026 - WIP'!AQ5</f>
        <v>4</v>
      </c>
      <c r="AX26" s="21">
        <f>'2026 - WIP'!AR5</f>
        <v>8</v>
      </c>
      <c r="AY26" s="21">
        <f>'2026 - WIP'!AS5</f>
        <v>0</v>
      </c>
      <c r="AZ26" s="21">
        <f>'2026 - WIP'!AT5</f>
        <v>5</v>
      </c>
      <c r="BA26" s="21">
        <f>'2026 - WIP'!AU5</f>
        <v>6</v>
      </c>
      <c r="BB26" s="21">
        <f>'2026 - WIP'!AV5</f>
        <v>0</v>
      </c>
      <c r="BC26" s="21">
        <f>'2026 - WIP'!AW5</f>
        <v>12.5</v>
      </c>
      <c r="BD26" s="21">
        <f>'2026 - WIP'!AX5</f>
        <v>12.5</v>
      </c>
      <c r="BE26" s="21">
        <f>'2026 - WIP'!AY5</f>
        <v>0.63749999999999996</v>
      </c>
      <c r="BF26" s="130">
        <f>'2026 - WIP'!AZ5</f>
        <v>0.47812499999999997</v>
      </c>
      <c r="BG26" s="103">
        <f>'2026 - WIP'!BA5</f>
        <v>0</v>
      </c>
      <c r="BH26" s="23">
        <f>'2026 - WIP'!BB5</f>
        <v>1</v>
      </c>
      <c r="BI26" s="23">
        <f>'2026 - WIP'!BC5</f>
        <v>0</v>
      </c>
      <c r="BJ26" s="23">
        <f>'2026 - WIP'!BD5</f>
        <v>0</v>
      </c>
      <c r="BK26" s="23">
        <f>'2026 - WIP'!BE5</f>
        <v>0</v>
      </c>
      <c r="BL26" s="23">
        <f>'2026 - WIP'!BF5</f>
        <v>0</v>
      </c>
      <c r="BM26" s="23">
        <f>'2026 - WIP'!BG5</f>
        <v>0</v>
      </c>
      <c r="BN26" s="74">
        <f>'2026 - WIP'!BH5</f>
        <v>0</v>
      </c>
      <c r="BO26" s="74">
        <f>'2026 - WIP'!BI5</f>
        <v>0</v>
      </c>
      <c r="BP26" s="74">
        <f>'2026 - WIP'!BJ5</f>
        <v>0</v>
      </c>
      <c r="BQ26" s="23">
        <f>'2026 - WIP'!BK5</f>
        <v>0</v>
      </c>
      <c r="BR26" s="23">
        <f>'2026 - WIP'!BL5</f>
        <v>1</v>
      </c>
      <c r="BS26" s="55">
        <f>'2026 - WIP'!BM5</f>
        <v>0</v>
      </c>
      <c r="BT26" s="61">
        <f>'2026 - WIP'!BN5</f>
        <v>0</v>
      </c>
      <c r="BU26" s="61">
        <f>'2026 - WIP'!BO5</f>
        <v>0</v>
      </c>
      <c r="BV26" s="61">
        <f>'2026 - WIP'!BP5</f>
        <v>0</v>
      </c>
      <c r="BW26" s="72">
        <f>'2026 - WIP'!BQ5</f>
        <v>0</v>
      </c>
      <c r="BX26" s="61">
        <f>'2026 - WIP'!BR5</f>
        <v>0</v>
      </c>
      <c r="BY26" s="22">
        <f>'2026 - WIP'!BS5</f>
        <v>0</v>
      </c>
      <c r="BZ26" s="23">
        <f>'2026 - WIP'!BT5</f>
        <v>1</v>
      </c>
      <c r="CA26" s="23">
        <f>'2026 - WIP'!BU5</f>
        <v>0</v>
      </c>
      <c r="CB26" s="23">
        <f>'2026 - WIP'!BV5</f>
        <v>0</v>
      </c>
      <c r="CC26" s="23">
        <f>'2026 - WIP'!BW5</f>
        <v>0</v>
      </c>
      <c r="CD26" s="23">
        <f>'2026 - WIP'!BX5</f>
        <v>0</v>
      </c>
      <c r="CE26" s="23">
        <f>'2026 - WIP'!BY5</f>
        <v>0</v>
      </c>
      <c r="CF26" s="74">
        <f>'2026 - WIP'!BZ5</f>
        <v>0</v>
      </c>
      <c r="CG26" s="74">
        <f>'2026 - WIP'!CA5</f>
        <v>0</v>
      </c>
      <c r="CH26" s="74">
        <f>'2026 - WIP'!CB5</f>
        <v>0</v>
      </c>
      <c r="CI26" s="23">
        <f>'2026 - WIP'!CC5</f>
        <v>0</v>
      </c>
      <c r="CJ26" s="23">
        <f>'2026 - WIP'!CD5</f>
        <v>1</v>
      </c>
      <c r="CK26" s="55">
        <f>'2026 - WIP'!CE5</f>
        <v>0</v>
      </c>
      <c r="CL26" s="61">
        <f>'2026 - WIP'!CF5</f>
        <v>0</v>
      </c>
      <c r="CM26" s="61">
        <f>'2026 - WIP'!CG5</f>
        <v>0</v>
      </c>
      <c r="CN26" s="61">
        <f>'2026 - WIP'!CH5</f>
        <v>0</v>
      </c>
      <c r="CO26" s="73">
        <f>'2026 - WIP'!CI5</f>
        <v>0</v>
      </c>
      <c r="CP26" s="62">
        <f>'2026 - WIP'!CJ5</f>
        <v>0</v>
      </c>
      <c r="CQ26" s="22">
        <f>'2026 - WIP'!CK5</f>
        <v>1609</v>
      </c>
      <c r="CR26" s="23">
        <f>'2026 - WIP'!CL5</f>
        <v>2979</v>
      </c>
      <c r="CS26" s="23">
        <f>'2026 - WIP'!CM5</f>
        <v>11</v>
      </c>
      <c r="CT26" s="23">
        <f>'2026 - WIP'!CN5</f>
        <v>9</v>
      </c>
      <c r="CU26" s="23">
        <f>'2026 - WIP'!CO5</f>
        <v>214</v>
      </c>
      <c r="CV26" s="23">
        <f>'2026 - WIP'!CP5</f>
        <v>114</v>
      </c>
      <c r="CW26" s="23">
        <f>'2026 - WIP'!CQ5</f>
        <v>68.599999999999994</v>
      </c>
      <c r="CX26" s="24">
        <f>'2026 - WIP'!CR5</f>
        <v>6.4</v>
      </c>
      <c r="CY26" s="24">
        <f>'2026 - WIP'!CS5</f>
        <v>4.5999999999999996</v>
      </c>
      <c r="CZ26" s="23">
        <f>'2026 - WIP'!CT5</f>
        <v>42.9</v>
      </c>
      <c r="DA26" s="23">
        <f>'2026 - WIP'!CU5</f>
        <v>72</v>
      </c>
      <c r="DB26" s="23">
        <f>'2026 - WIP'!CV5</f>
        <v>2830</v>
      </c>
      <c r="DC26" s="55">
        <f>'2026 - WIP'!CW5</f>
        <v>23</v>
      </c>
      <c r="DD26" s="61">
        <f>'2026 - WIP'!CX5</f>
        <v>3.1</v>
      </c>
      <c r="DE26" s="61">
        <f>'2026 - WIP'!CY5</f>
        <v>0</v>
      </c>
      <c r="DF26" s="61">
        <f>'2026 - WIP'!CZ5</f>
        <v>4</v>
      </c>
      <c r="DG26" s="73">
        <f>'2026 - WIP'!DA5</f>
        <v>2.87</v>
      </c>
      <c r="DH26" s="62">
        <f>'2026 - WIP'!DB5</f>
        <v>3</v>
      </c>
      <c r="DI26" s="22">
        <f>'2026 - WIP'!DC5</f>
        <v>49</v>
      </c>
      <c r="DJ26" s="23">
        <f>'2026 - WIP'!DD5</f>
        <v>3913</v>
      </c>
      <c r="DK26" s="23">
        <f>'2026 - WIP'!DE5</f>
        <v>0</v>
      </c>
      <c r="DL26" s="23">
        <f>'2026 - WIP'!DF5</f>
        <v>0</v>
      </c>
      <c r="DM26" s="23">
        <f>'2026 - WIP'!DG5</f>
        <v>8</v>
      </c>
      <c r="DN26" s="23">
        <f>'2026 - WIP'!DH5</f>
        <v>7</v>
      </c>
      <c r="DO26" s="23">
        <f>'2026 - WIP'!DI5</f>
        <v>100</v>
      </c>
      <c r="DP26" s="74">
        <f>'2026 - WIP'!DJ5</f>
        <v>0</v>
      </c>
      <c r="DQ26" s="74">
        <f>'2026 - WIP'!DK5</f>
        <v>0</v>
      </c>
      <c r="DR26" s="74">
        <f>'2026 - WIP'!DL5</f>
        <v>0</v>
      </c>
      <c r="DS26" s="23">
        <f>'2026 - WIP'!DM5</f>
        <v>-4</v>
      </c>
      <c r="DT26" s="23">
        <f>'2026 - WIP'!DN5</f>
        <v>2372</v>
      </c>
      <c r="DU26" s="55">
        <f>'2026 - WIP'!DO5</f>
        <v>7</v>
      </c>
      <c r="DV26" s="61">
        <f>'2026 - WIP'!DP5</f>
        <v>-0.6</v>
      </c>
      <c r="DW26" s="61">
        <f>'2026 - WIP'!DQ5</f>
        <v>0</v>
      </c>
      <c r="DX26" s="61">
        <f>'2026 - WIP'!DR5</f>
        <v>0</v>
      </c>
      <c r="DY26" s="73">
        <f>'2026 - WIP'!DS5</f>
        <v>0</v>
      </c>
      <c r="DZ26" s="62">
        <f>'2026 - WIP'!DT5</f>
        <v>0</v>
      </c>
      <c r="EA26" s="22">
        <f>'2026 - WIP'!DU5</f>
        <v>962</v>
      </c>
      <c r="EB26" s="23">
        <f>'2026 - WIP'!DV5</f>
        <v>1074</v>
      </c>
      <c r="EC26" s="23">
        <f>'2026 - WIP'!DW5</f>
        <v>11</v>
      </c>
      <c r="ED26" s="23">
        <f>'2026 - WIP'!DX5</f>
        <v>1</v>
      </c>
      <c r="EE26" s="23">
        <f>'2026 - WIP'!DY5</f>
        <v>95</v>
      </c>
      <c r="EF26" s="23">
        <f>'2026 - WIP'!DZ5</f>
        <v>71</v>
      </c>
      <c r="EG26" s="23">
        <f>'2026 - WIP'!EA5</f>
        <v>80.2</v>
      </c>
      <c r="EH26" s="24">
        <f>'2026 - WIP'!EB5</f>
        <v>6.9</v>
      </c>
      <c r="EI26" s="24">
        <f>'2026 - WIP'!EC5</f>
        <v>0.9</v>
      </c>
      <c r="EJ26" s="24">
        <f>'2026 - WIP'!ED5</f>
        <v>62.5</v>
      </c>
      <c r="EK26" s="23">
        <f>'2026 - WIP'!EE5</f>
        <v>96</v>
      </c>
      <c r="EL26" s="23">
        <f>'2026 - WIP'!EF5</f>
        <v>1030</v>
      </c>
      <c r="EM26" s="55">
        <f>'2026 - WIP'!EG5</f>
        <v>13</v>
      </c>
      <c r="EN26" s="73">
        <f>'2026 - WIP'!EH5</f>
        <v>7.384615384615385</v>
      </c>
      <c r="EO26" s="61">
        <f>'2026 - WIP'!EI5</f>
        <v>0</v>
      </c>
      <c r="EP26" s="61">
        <f>'2026 - WIP'!EJ5</f>
        <v>1</v>
      </c>
      <c r="EQ26" s="73">
        <f>'2026 - WIP'!EK5</f>
        <v>2.54</v>
      </c>
      <c r="ER26" s="62">
        <f>'2026 - WIP'!EL5</f>
        <v>3</v>
      </c>
    </row>
    <row r="27" spans="1:148" ht="15.75" customHeight="1" x14ac:dyDescent="0.2">
      <c r="A27" s="111">
        <f t="shared" si="0"/>
        <v>25</v>
      </c>
      <c r="B27" s="109">
        <f>'2018'!A5</f>
        <v>3</v>
      </c>
      <c r="C27" s="109">
        <v>2018</v>
      </c>
      <c r="D27" s="86" t="str">
        <f>'2018'!B5</f>
        <v>Sam Darnold</v>
      </c>
      <c r="E27" s="86" t="str" cm="1">
        <f t="array" ref="E27">_xlfn.IFS(F27&gt;13,"Cornerstone",AND(F27&gt;11.5,F27&lt;13),"Elite",AND(F27&gt;10,F27&lt;11.5),"Elite Upside",AND(F27&gt;=8.5,F27&lt;10),"Upside",AND(F27&gt;6.25,F27&lt;8.5),"Upside Lite",AND(F27&gt;4.5,F27&lt;6.25),"Outlier",AND(F27&gt;=3.5,F27&lt;4.5),"Outlier Lite",F27&lt;3.5,"Purgatory")</f>
        <v>Elite Upside</v>
      </c>
      <c r="F27" s="11">
        <f>'2018'!C5</f>
        <v>10.558125</v>
      </c>
      <c r="G27" s="11">
        <f t="shared" si="1"/>
        <v>87.9</v>
      </c>
      <c r="H27" s="245">
        <f t="shared" si="2"/>
        <v>1.5456416379174935</v>
      </c>
      <c r="I27" s="43" t="str">
        <f>'2018'!D5</f>
        <v>USC</v>
      </c>
      <c r="J27" s="14">
        <f>'2018'!E5</f>
        <v>5</v>
      </c>
      <c r="K27" s="44">
        <f>'2018'!F5</f>
        <v>35586</v>
      </c>
      <c r="L27" s="15">
        <f>'2018'!G5</f>
        <v>28.331506849315069</v>
      </c>
      <c r="M27" s="15" t="str">
        <f>'2018'!H5</f>
        <v>RS SO</v>
      </c>
      <c r="N27" s="15">
        <f>'2018'!I5</f>
        <v>20.906849315068492</v>
      </c>
      <c r="O27" s="15" t="str">
        <f>'2018'!J5</f>
        <v>Distributor</v>
      </c>
      <c r="P27" s="14">
        <f>'2018'!K5</f>
        <v>75</v>
      </c>
      <c r="Q27" s="14">
        <f>'2018'!L5</f>
        <v>221</v>
      </c>
      <c r="R27" s="15">
        <f t="shared" si="3"/>
        <v>27.622800063377905</v>
      </c>
      <c r="S27" s="14">
        <f>'2018'!M5</f>
        <v>4.8499999999999996</v>
      </c>
      <c r="T27" s="16">
        <f>'2018'!N5</f>
        <v>1</v>
      </c>
      <c r="U27" s="46">
        <f>'2018'!O5</f>
        <v>0</v>
      </c>
      <c r="V27" s="47">
        <f>'2018'!P5</f>
        <v>0</v>
      </c>
      <c r="W27" s="47">
        <f>'2018'!Q5</f>
        <v>0</v>
      </c>
      <c r="X27" s="47">
        <f>'2018'!R5</f>
        <v>0.8588922905649875</v>
      </c>
      <c r="Y27" s="47">
        <f>'2018'!S5</f>
        <v>0.98781653129479219</v>
      </c>
      <c r="Z27" s="17">
        <f>'2018'!T5</f>
        <v>0.98781653129479219</v>
      </c>
      <c r="AA27" s="17">
        <f>'2018'!U5</f>
        <v>0.83964405160057332</v>
      </c>
      <c r="AB27" s="17">
        <f>'2018'!V5</f>
        <v>0.11090641120117907</v>
      </c>
      <c r="AC27" s="17">
        <f>'2018'!W5</f>
        <v>8.8880892407340775E-2</v>
      </c>
      <c r="AD27" s="17">
        <f>'2018'!X5</f>
        <v>9.9893651804259923E-2</v>
      </c>
      <c r="AE27" s="18">
        <f>'2018'!Y5</f>
        <v>8.4909604033620925E-2</v>
      </c>
      <c r="AF27" s="19">
        <f>'2018'!Z5</f>
        <v>19.252054794520546</v>
      </c>
      <c r="AG27" s="20">
        <f>'2018'!AA5</f>
        <v>79.883174471958071</v>
      </c>
      <c r="AH27" s="71">
        <f>'2018'!AB5</f>
        <v>0.66486486486486485</v>
      </c>
      <c r="AI27" s="102">
        <f>'2018'!AC5</f>
        <v>13.646864686468646</v>
      </c>
      <c r="AJ27" s="71">
        <f>'2018'!AD5</f>
        <v>0.75800000000000001</v>
      </c>
      <c r="AK27" s="71">
        <f>'2018'!AE5</f>
        <v>7.0000000000000007E-2</v>
      </c>
      <c r="AL27" s="71">
        <f>'2018'!AF5</f>
        <v>3.2000000000000001E-2</v>
      </c>
      <c r="AM27" s="70">
        <f>'2018'!AG5</f>
        <v>0.5</v>
      </c>
      <c r="AN27" s="20">
        <f>'2018'!AH5</f>
        <v>4.9000000000000004</v>
      </c>
      <c r="AO27" s="20">
        <f>'2018'!AI5</f>
        <v>0.13333333333333333</v>
      </c>
      <c r="AP27" s="76">
        <f>'2018'!AJ5</f>
        <v>2.44</v>
      </c>
      <c r="AQ27" s="21">
        <f>'2018'!AK5</f>
        <v>7</v>
      </c>
      <c r="AR27" s="21">
        <f>'2018'!AL5</f>
        <v>8</v>
      </c>
      <c r="AS27" s="21">
        <f>'2018'!AM5</f>
        <v>5</v>
      </c>
      <c r="AT27" s="21">
        <f>'2018'!AN5</f>
        <v>6</v>
      </c>
      <c r="AU27" s="21">
        <f>'2018'!AO5</f>
        <v>6</v>
      </c>
      <c r="AV27" s="21">
        <f>'2018'!AP5</f>
        <v>5</v>
      </c>
      <c r="AW27" s="21">
        <f>'2018'!AQ5</f>
        <v>3</v>
      </c>
      <c r="AX27" s="21">
        <f>'2018'!AR5</f>
        <v>3</v>
      </c>
      <c r="AY27" s="21">
        <f>'2018'!AS5</f>
        <v>2</v>
      </c>
      <c r="AZ27" s="21">
        <f>'2018'!AT5</f>
        <v>4</v>
      </c>
      <c r="BA27" s="21">
        <f>'2018'!AU5</f>
        <v>10</v>
      </c>
      <c r="BB27" s="21">
        <f>'2018'!AV5</f>
        <v>0</v>
      </c>
      <c r="BC27" s="21">
        <f>'2018'!AW5</f>
        <v>8.9499999999999993</v>
      </c>
      <c r="BD27" s="21">
        <f>'2018'!AX5</f>
        <v>7.16</v>
      </c>
      <c r="BE27" s="21">
        <f>'2018'!AY5</f>
        <v>0.45</v>
      </c>
      <c r="BF27" s="130">
        <f>'2018'!AZ5</f>
        <v>0.22500000000000001</v>
      </c>
      <c r="BG27" s="103">
        <f>'2018'!BA5</f>
        <v>0</v>
      </c>
      <c r="BH27" s="23">
        <f>'2018'!BB5</f>
        <v>1</v>
      </c>
      <c r="BI27" s="23">
        <f>'2018'!BC5</f>
        <v>0</v>
      </c>
      <c r="BJ27" s="23">
        <f>'2018'!BD5</f>
        <v>0</v>
      </c>
      <c r="BK27" s="23">
        <f>'2018'!BE5</f>
        <v>0</v>
      </c>
      <c r="BL27" s="23">
        <f>'2018'!BF5</f>
        <v>0</v>
      </c>
      <c r="BM27" s="23">
        <f>'2018'!BG5</f>
        <v>0</v>
      </c>
      <c r="BN27" s="74">
        <f>'2018'!BH5</f>
        <v>0</v>
      </c>
      <c r="BO27" s="74">
        <f>'2018'!BI5</f>
        <v>0</v>
      </c>
      <c r="BP27" s="74">
        <f>'2018'!BJ5</f>
        <v>0</v>
      </c>
      <c r="BQ27" s="23">
        <f>'2018'!BK5</f>
        <v>0</v>
      </c>
      <c r="BR27" s="23">
        <f>'2018'!BL5</f>
        <v>1</v>
      </c>
      <c r="BS27" s="55">
        <f>'2018'!BM5</f>
        <v>0</v>
      </c>
      <c r="BT27" s="61">
        <f>'2018'!BN5</f>
        <v>0</v>
      </c>
      <c r="BU27" s="61">
        <f>'2018'!BO5</f>
        <v>0</v>
      </c>
      <c r="BV27" s="61">
        <f>'2018'!BP5</f>
        <v>0</v>
      </c>
      <c r="BW27" s="72">
        <f>'2018'!BQ5</f>
        <v>0</v>
      </c>
      <c r="BX27" s="61">
        <f>'2018'!BR5</f>
        <v>0</v>
      </c>
      <c r="BY27" s="22">
        <f>'2018'!BS5</f>
        <v>0</v>
      </c>
      <c r="BZ27" s="23">
        <f>'2018'!BT5</f>
        <v>1</v>
      </c>
      <c r="CA27" s="23">
        <f>'2018'!BU5</f>
        <v>0</v>
      </c>
      <c r="CB27" s="23">
        <f>'2018'!BV5</f>
        <v>0</v>
      </c>
      <c r="CC27" s="23">
        <f>'2018'!BW5</f>
        <v>0</v>
      </c>
      <c r="CD27" s="23">
        <f>'2018'!BX5</f>
        <v>0</v>
      </c>
      <c r="CE27" s="23">
        <f>'2018'!BY5</f>
        <v>0</v>
      </c>
      <c r="CF27" s="74">
        <f>'2018'!BZ5</f>
        <v>0</v>
      </c>
      <c r="CG27" s="74">
        <f>'2018'!CA5</f>
        <v>0</v>
      </c>
      <c r="CH27" s="74">
        <f>'2018'!CB5</f>
        <v>0</v>
      </c>
      <c r="CI27" s="23">
        <f>'2018'!CC5</f>
        <v>0</v>
      </c>
      <c r="CJ27" s="23">
        <f>'2018'!CD5</f>
        <v>1</v>
      </c>
      <c r="CK27" s="55">
        <f>'2018'!CE5</f>
        <v>0</v>
      </c>
      <c r="CL27" s="61">
        <f>'2018'!CF5</f>
        <v>0</v>
      </c>
      <c r="CM27" s="61">
        <f>'2018'!CG5</f>
        <v>0</v>
      </c>
      <c r="CN27" s="61">
        <f>'2018'!CH5</f>
        <v>0</v>
      </c>
      <c r="CO27" s="73">
        <f>'2018'!CI5</f>
        <v>0</v>
      </c>
      <c r="CP27" s="62">
        <f>'2018'!CJ5</f>
        <v>0</v>
      </c>
      <c r="CQ27" s="22">
        <f>'2018'!CK5</f>
        <v>0</v>
      </c>
      <c r="CR27" s="23">
        <f>'2018'!CL5</f>
        <v>1</v>
      </c>
      <c r="CS27" s="23">
        <f>'2018'!CM5</f>
        <v>0</v>
      </c>
      <c r="CT27" s="23">
        <f>'2018'!CN5</f>
        <v>0</v>
      </c>
      <c r="CU27" s="23">
        <f>'2018'!CO5</f>
        <v>0</v>
      </c>
      <c r="CV27" s="23">
        <f>'2018'!CP5</f>
        <v>0</v>
      </c>
      <c r="CW27" s="23">
        <f>'2018'!CQ5</f>
        <v>0</v>
      </c>
      <c r="CX27" s="24">
        <f>'2018'!CR5</f>
        <v>0</v>
      </c>
      <c r="CY27" s="24">
        <f>'2018'!CS5</f>
        <v>0</v>
      </c>
      <c r="CZ27" s="23">
        <f>'2018'!CT5</f>
        <v>0</v>
      </c>
      <c r="DA27" s="23">
        <f>'2018'!CU5</f>
        <v>0</v>
      </c>
      <c r="DB27" s="23">
        <f>'2018'!CV5</f>
        <v>1</v>
      </c>
      <c r="DC27" s="55">
        <f>'2018'!CW5</f>
        <v>0</v>
      </c>
      <c r="DD27" s="61">
        <f>'2018'!CX5</f>
        <v>0</v>
      </c>
      <c r="DE27" s="61">
        <f>'2018'!CY5</f>
        <v>0</v>
      </c>
      <c r="DF27" s="61">
        <f>'2018'!CZ5</f>
        <v>0</v>
      </c>
      <c r="DG27" s="73">
        <f>'2018'!DA5</f>
        <v>0</v>
      </c>
      <c r="DH27" s="62">
        <f>'2018'!DB5</f>
        <v>0</v>
      </c>
      <c r="DI27" s="22">
        <f>'2018'!DC5</f>
        <v>3086</v>
      </c>
      <c r="DJ27" s="23">
        <f>'2018'!DD5</f>
        <v>3593</v>
      </c>
      <c r="DK27" s="23">
        <f>'2018'!DE5</f>
        <v>31</v>
      </c>
      <c r="DL27" s="23">
        <f>'2018'!DF5</f>
        <v>9</v>
      </c>
      <c r="DM27" s="23">
        <f>'2018'!DG5</f>
        <v>370</v>
      </c>
      <c r="DN27" s="23">
        <f>'2018'!DH5</f>
        <v>246</v>
      </c>
      <c r="DO27" s="23">
        <f>'2018'!DI5</f>
        <v>75.8</v>
      </c>
      <c r="DP27" s="74">
        <f>'2018'!DJ5</f>
        <v>5.4</v>
      </c>
      <c r="DQ27" s="74">
        <f>'2018'!DK5</f>
        <v>3.2</v>
      </c>
      <c r="DR27" s="74">
        <f>'2018'!DL5</f>
        <v>50</v>
      </c>
      <c r="DS27" s="23">
        <f>'2018'!DM5</f>
        <v>301</v>
      </c>
      <c r="DT27" s="23">
        <f>'2018'!DN5</f>
        <v>2714</v>
      </c>
      <c r="DU27" s="55">
        <f>'2018'!DO5</f>
        <v>30</v>
      </c>
      <c r="DV27" s="61">
        <f>'2018'!DP5</f>
        <v>4.9000000000000004</v>
      </c>
      <c r="DW27" s="61">
        <f>'2018'!DQ5</f>
        <v>2</v>
      </c>
      <c r="DX27" s="61">
        <f>'2018'!DR5</f>
        <v>4</v>
      </c>
      <c r="DY27" s="73">
        <f>'2018'!DS5</f>
        <v>2.44</v>
      </c>
      <c r="DZ27" s="62">
        <f>'2018'!DT5</f>
        <v>9</v>
      </c>
      <c r="EA27" s="22">
        <f>'2018'!DU5</f>
        <v>4135</v>
      </c>
      <c r="EB27" s="23">
        <f>'2018'!DV5</f>
        <v>4186</v>
      </c>
      <c r="EC27" s="23">
        <f>'2018'!DW5</f>
        <v>26</v>
      </c>
      <c r="ED27" s="23">
        <f>'2018'!DX5</f>
        <v>13</v>
      </c>
      <c r="EE27" s="23">
        <f>'2018'!DY5</f>
        <v>483</v>
      </c>
      <c r="EF27" s="23">
        <f>'2018'!DZ5</f>
        <v>303</v>
      </c>
      <c r="EG27" s="23">
        <f>'2018'!EA5</f>
        <v>70.3</v>
      </c>
      <c r="EH27" s="24">
        <f>'2018'!EB5</f>
        <v>7</v>
      </c>
      <c r="EI27" s="24">
        <f>'2018'!EC5</f>
        <v>5.4</v>
      </c>
      <c r="EJ27" s="24">
        <f>'2018'!ED5</f>
        <v>39.6</v>
      </c>
      <c r="EK27" s="23">
        <f>'2018'!EE5</f>
        <v>247</v>
      </c>
      <c r="EL27" s="23">
        <f>'2018'!EF5</f>
        <v>2779</v>
      </c>
      <c r="EM27" s="55">
        <f>'2018'!EG5</f>
        <v>38</v>
      </c>
      <c r="EN27" s="73">
        <f>'2018'!EH5</f>
        <v>3.8</v>
      </c>
      <c r="EO27" s="61">
        <f>'2018'!EI5</f>
        <v>5</v>
      </c>
      <c r="EP27" s="61">
        <f>'2018'!EJ5</f>
        <v>1</v>
      </c>
      <c r="EQ27" s="73">
        <f>'2018'!EK5</f>
        <v>1.78</v>
      </c>
      <c r="ER27" s="62">
        <f>'2018'!EL5</f>
        <v>12</v>
      </c>
    </row>
    <row r="28" spans="1:148" ht="15.75" customHeight="1" x14ac:dyDescent="0.2">
      <c r="A28" s="111">
        <f t="shared" si="0"/>
        <v>26</v>
      </c>
      <c r="B28" s="109">
        <f>'2021'!A6</f>
        <v>4</v>
      </c>
      <c r="C28" s="109">
        <v>2021</v>
      </c>
      <c r="D28" s="86" t="str">
        <f>'2021'!B6</f>
        <v>Zach Wilson</v>
      </c>
      <c r="E28" s="86" t="str" cm="1">
        <f t="array" ref="E28">_xlfn.IFS(F28&gt;13,"Cornerstone",AND(F28&gt;11.5,F28&lt;13),"Elite",AND(F28&gt;10,F28&lt;11.5),"Elite Upside",AND(F28&gt;=8.5,F28&lt;10),"Upside",AND(F28&gt;6.25,F28&lt;8.5),"Upside Lite",AND(F28&gt;4.5,F28&lt;6.25),"Outlier",AND(F28&gt;=3.5,F28&lt;4.5),"Outlier Lite",F28&lt;3.5,"Purgatory")</f>
        <v>Elite Upside</v>
      </c>
      <c r="F28" s="11">
        <f>'2021'!C6</f>
        <v>10.530000000000001</v>
      </c>
      <c r="G28" s="11">
        <f t="shared" si="1"/>
        <v>87.4</v>
      </c>
      <c r="H28" s="245">
        <f t="shared" si="2"/>
        <v>1.5374308397324268</v>
      </c>
      <c r="I28" s="43" t="str">
        <f>'2021'!D6</f>
        <v>BYU</v>
      </c>
      <c r="J28" s="14">
        <f>'2021'!E6</f>
        <v>7</v>
      </c>
      <c r="K28" s="44">
        <f>'2021'!F6</f>
        <v>36375</v>
      </c>
      <c r="L28" s="15">
        <f>'2021'!G6</f>
        <v>26.169863013698631</v>
      </c>
      <c r="M28" s="15" t="str">
        <f>'2021'!H6</f>
        <v>JR</v>
      </c>
      <c r="N28" s="15">
        <f>'2021'!I6</f>
        <v>21.747945205479454</v>
      </c>
      <c r="O28" s="15" t="str">
        <f>'2021'!J6</f>
        <v>Game Manager</v>
      </c>
      <c r="P28" s="14">
        <f>'2021'!K6</f>
        <v>75</v>
      </c>
      <c r="Q28" s="14">
        <f>'2021'!L6</f>
        <v>203</v>
      </c>
      <c r="R28" s="15">
        <f t="shared" si="3"/>
        <v>25.372979243736268</v>
      </c>
      <c r="S28" s="14">
        <f>'2021'!M6</f>
        <v>4.79</v>
      </c>
      <c r="T28" s="16">
        <f>'2021'!N6</f>
        <v>1</v>
      </c>
      <c r="U28" s="46">
        <f>'2021'!O6</f>
        <v>0</v>
      </c>
      <c r="V28" s="47">
        <f>'2021'!P6</f>
        <v>0</v>
      </c>
      <c r="W28" s="47">
        <f>'2021'!Q6</f>
        <v>0.57319288049400652</v>
      </c>
      <c r="X28" s="47">
        <f>'2021'!R6</f>
        <v>0.64090786273980005</v>
      </c>
      <c r="Y28" s="47">
        <f>'2021'!S6</f>
        <v>0.92697616060225851</v>
      </c>
      <c r="Z28" s="17">
        <f>'2021'!T6</f>
        <v>0.92697616060225851</v>
      </c>
      <c r="AA28" s="17">
        <f>'2021'!U6</f>
        <v>0.69523212045169391</v>
      </c>
      <c r="AB28" s="17">
        <f>'2021'!V6</f>
        <v>0.13162467419635099</v>
      </c>
      <c r="AC28" s="17">
        <f>'2021'!W6</f>
        <v>0.14574731626754747</v>
      </c>
      <c r="AD28" s="17">
        <f>'2021'!X6</f>
        <v>0.14574731626754747</v>
      </c>
      <c r="AE28" s="18">
        <f>'2021'!Y6</f>
        <v>0.10931048720066061</v>
      </c>
      <c r="AF28" s="19">
        <f>'2021'!Z6</f>
        <v>19.090410958904108</v>
      </c>
      <c r="AG28" s="20">
        <f>'2021'!AA6</f>
        <v>77.123011563661692</v>
      </c>
      <c r="AH28" s="71">
        <f>'2021'!AB6</f>
        <v>0.61562499999999998</v>
      </c>
      <c r="AI28" s="102">
        <f>'2021'!AC6</f>
        <v>15.077551020408164</v>
      </c>
      <c r="AJ28" s="71">
        <f>'2021'!AD6</f>
        <v>0.74900000000000011</v>
      </c>
      <c r="AK28" s="71">
        <f>'2021'!AE6</f>
        <v>6.7000000000000004E-2</v>
      </c>
      <c r="AL28" s="71">
        <f>'2021'!AF6</f>
        <v>0.01</v>
      </c>
      <c r="AM28" s="70">
        <f>'2021'!AG6</f>
        <v>0.6</v>
      </c>
      <c r="AN28" s="20">
        <f>'2021'!AH6</f>
        <v>6.2</v>
      </c>
      <c r="AO28" s="20">
        <f>'2021'!AI6</f>
        <v>0.25806451612903225</v>
      </c>
      <c r="AP28" s="76">
        <f>'2021'!AJ6</f>
        <v>3.06</v>
      </c>
      <c r="AQ28" s="21">
        <f>'2021'!AK6</f>
        <v>7</v>
      </c>
      <c r="AR28" s="21">
        <f>'2021'!AL6</f>
        <v>10</v>
      </c>
      <c r="AS28" s="21">
        <f>'2021'!AM6</f>
        <v>4</v>
      </c>
      <c r="AT28" s="21">
        <f>'2021'!AN6</f>
        <v>5</v>
      </c>
      <c r="AU28" s="21">
        <f>'2021'!AO6</f>
        <v>10</v>
      </c>
      <c r="AV28" s="21">
        <f>'2021'!AP6</f>
        <v>9</v>
      </c>
      <c r="AW28" s="21">
        <f>'2021'!AQ6</f>
        <v>4</v>
      </c>
      <c r="AX28" s="21">
        <f>'2021'!AR6</f>
        <v>6</v>
      </c>
      <c r="AY28" s="21">
        <f>'2021'!AS6</f>
        <v>8</v>
      </c>
      <c r="AZ28" s="21">
        <f>'2021'!AT6</f>
        <v>7</v>
      </c>
      <c r="BA28" s="21">
        <f>'2021'!AU6</f>
        <v>10</v>
      </c>
      <c r="BB28" s="21">
        <f>'2021'!AV6</f>
        <v>0</v>
      </c>
      <c r="BC28" s="21">
        <f>'2021'!AW6</f>
        <v>10.879999999999999</v>
      </c>
      <c r="BD28" s="21">
        <f>'2021'!AX6</f>
        <v>8.16</v>
      </c>
      <c r="BE28" s="21">
        <f>'2021'!AY6</f>
        <v>0.9375</v>
      </c>
      <c r="BF28" s="130">
        <f>'2021'!AZ6</f>
        <v>0</v>
      </c>
      <c r="BG28" s="103">
        <f>'2021'!BA6</f>
        <v>0</v>
      </c>
      <c r="BH28" s="23">
        <f>'2021'!BB6</f>
        <v>1</v>
      </c>
      <c r="BI28" s="23">
        <f>'2021'!BC6</f>
        <v>0</v>
      </c>
      <c r="BJ28" s="23">
        <f>'2021'!BD6</f>
        <v>0</v>
      </c>
      <c r="BK28" s="23">
        <f>'2021'!BE6</f>
        <v>0</v>
      </c>
      <c r="BL28" s="23">
        <f>'2021'!BF6</f>
        <v>0</v>
      </c>
      <c r="BM28" s="23">
        <f>'2021'!BG6</f>
        <v>0</v>
      </c>
      <c r="BN28" s="74">
        <f>'2021'!BH6</f>
        <v>0</v>
      </c>
      <c r="BO28" s="74">
        <f>'2021'!BI6</f>
        <v>0</v>
      </c>
      <c r="BP28" s="74">
        <f>'2021'!BJ6</f>
        <v>0</v>
      </c>
      <c r="BQ28" s="23">
        <f>'2021'!BK6</f>
        <v>0</v>
      </c>
      <c r="BR28" s="23">
        <f>'2021'!BL6</f>
        <v>1</v>
      </c>
      <c r="BS28" s="55">
        <f>'2021'!BM6</f>
        <v>0</v>
      </c>
      <c r="BT28" s="61">
        <f>'2021'!BN6</f>
        <v>0</v>
      </c>
      <c r="BU28" s="61">
        <f>'2021'!BO6</f>
        <v>0</v>
      </c>
      <c r="BV28" s="61">
        <f>'2021'!BP6</f>
        <v>0</v>
      </c>
      <c r="BW28" s="72">
        <f>'2021'!BQ6</f>
        <v>0</v>
      </c>
      <c r="BX28" s="61">
        <f>'2021'!BR6</f>
        <v>0</v>
      </c>
      <c r="BY28" s="22">
        <f>'2021'!BS6</f>
        <v>0</v>
      </c>
      <c r="BZ28" s="23">
        <f>'2021'!BT6</f>
        <v>1</v>
      </c>
      <c r="CA28" s="23">
        <f>'2021'!BU6</f>
        <v>0</v>
      </c>
      <c r="CB28" s="23">
        <f>'2021'!BV6</f>
        <v>0</v>
      </c>
      <c r="CC28" s="23">
        <f>'2021'!BW6</f>
        <v>0</v>
      </c>
      <c r="CD28" s="23">
        <f>'2021'!BX6</f>
        <v>0</v>
      </c>
      <c r="CE28" s="23">
        <f>'2021'!BY6</f>
        <v>0</v>
      </c>
      <c r="CF28" s="74">
        <f>'2021'!BZ6</f>
        <v>0</v>
      </c>
      <c r="CG28" s="74">
        <f>'2021'!CA6</f>
        <v>0</v>
      </c>
      <c r="CH28" s="74">
        <f>'2021'!CB6</f>
        <v>0</v>
      </c>
      <c r="CI28" s="23">
        <f>'2021'!CC6</f>
        <v>0</v>
      </c>
      <c r="CJ28" s="23">
        <f>'2021'!CD6</f>
        <v>1</v>
      </c>
      <c r="CK28" s="55">
        <f>'2021'!CE6</f>
        <v>0</v>
      </c>
      <c r="CL28" s="61">
        <f>'2021'!CF6</f>
        <v>0</v>
      </c>
      <c r="CM28" s="61">
        <f>'2021'!CG6</f>
        <v>0</v>
      </c>
      <c r="CN28" s="61">
        <f>'2021'!CH6</f>
        <v>0</v>
      </c>
      <c r="CO28" s="73">
        <f>'2021'!CI6</f>
        <v>0</v>
      </c>
      <c r="CP28" s="62">
        <f>'2021'!CJ6</f>
        <v>0</v>
      </c>
      <c r="CQ28" s="22">
        <f>'2021'!CK6</f>
        <v>1578</v>
      </c>
      <c r="CR28" s="23">
        <f>'2021'!CL6</f>
        <v>2753</v>
      </c>
      <c r="CS28" s="23">
        <f>'2021'!CM6</f>
        <v>12</v>
      </c>
      <c r="CT28" s="23">
        <f>'2021'!CN6</f>
        <v>3</v>
      </c>
      <c r="CU28" s="23">
        <f>'2021'!CO6</f>
        <v>184</v>
      </c>
      <c r="CV28" s="23">
        <f>'2021'!CP6</f>
        <v>120</v>
      </c>
      <c r="CW28" s="23">
        <f>'2021'!CQ6</f>
        <v>74.900000000000006</v>
      </c>
      <c r="CX28" s="24">
        <f>'2021'!CR6</f>
        <v>6.7</v>
      </c>
      <c r="CY28" s="24">
        <f>'2021'!CS6</f>
        <v>2.8</v>
      </c>
      <c r="CZ28" s="23">
        <f>'2021'!CT6</f>
        <v>60</v>
      </c>
      <c r="DA28" s="23">
        <f>'2021'!CU6</f>
        <v>346</v>
      </c>
      <c r="DB28" s="23">
        <f>'2021'!CV6</f>
        <v>2226</v>
      </c>
      <c r="DC28" s="55">
        <f>'2021'!CW6</f>
        <v>31</v>
      </c>
      <c r="DD28" s="61">
        <f>'2021'!CX6</f>
        <v>6.3</v>
      </c>
      <c r="DE28" s="61">
        <f>'2021'!CY6</f>
        <v>2</v>
      </c>
      <c r="DF28" s="61">
        <f>'2021'!CZ6</f>
        <v>2</v>
      </c>
      <c r="DG28" s="73">
        <f>'2021'!DA6</f>
        <v>3.11</v>
      </c>
      <c r="DH28" s="62">
        <f>'2021'!DB6</f>
        <v>13</v>
      </c>
      <c r="DI28" s="22">
        <f>'2021'!DC6</f>
        <v>2372</v>
      </c>
      <c r="DJ28" s="23">
        <f>'2021'!DD6</f>
        <v>3701</v>
      </c>
      <c r="DK28" s="23">
        <f>'2021'!DE6</f>
        <v>11</v>
      </c>
      <c r="DL28" s="23">
        <f>'2021'!DF6</f>
        <v>9</v>
      </c>
      <c r="DM28" s="23">
        <f>'2021'!DG6</f>
        <v>320</v>
      </c>
      <c r="DN28" s="23">
        <f>'2021'!DH6</f>
        <v>197</v>
      </c>
      <c r="DO28" s="23">
        <f>'2021'!DI6</f>
        <v>70.5</v>
      </c>
      <c r="DP28" s="74">
        <f>'2021'!DJ6</f>
        <v>5.0999999999999996</v>
      </c>
      <c r="DQ28" s="74">
        <f>'2021'!DK6</f>
        <v>4</v>
      </c>
      <c r="DR28" s="74">
        <f>'2021'!DL6</f>
        <v>37.700000000000003</v>
      </c>
      <c r="DS28" s="23">
        <f>'2021'!DM6</f>
        <v>303</v>
      </c>
      <c r="DT28" s="23">
        <f>'2021'!DN6</f>
        <v>2302</v>
      </c>
      <c r="DU28" s="55">
        <f>'2021'!DO6</f>
        <v>31</v>
      </c>
      <c r="DV28" s="61">
        <f>'2021'!DP6</f>
        <v>6.2</v>
      </c>
      <c r="DW28" s="61">
        <f>'2021'!DQ6</f>
        <v>3</v>
      </c>
      <c r="DX28" s="61">
        <f>'2021'!DR6</f>
        <v>8</v>
      </c>
      <c r="DY28" s="73">
        <f>'2021'!DS6</f>
        <v>3.06</v>
      </c>
      <c r="DZ28" s="62">
        <f>'2021'!DT6</f>
        <v>13</v>
      </c>
      <c r="EA28" s="22">
        <f>'2021'!DU6</f>
        <v>3694</v>
      </c>
      <c r="EB28" s="23">
        <f>'2021'!DV6</f>
        <v>3985</v>
      </c>
      <c r="EC28" s="23">
        <f>'2021'!DW6</f>
        <v>32</v>
      </c>
      <c r="ED28" s="23">
        <f>'2021'!DX6</f>
        <v>3</v>
      </c>
      <c r="EE28" s="23">
        <f>'2021'!DY6</f>
        <v>337</v>
      </c>
      <c r="EF28" s="23">
        <f>'2021'!DZ6</f>
        <v>245</v>
      </c>
      <c r="EG28" s="23">
        <f>'2021'!EA6</f>
        <v>79</v>
      </c>
      <c r="EH28" s="24">
        <f>'2021'!EB6</f>
        <v>8.6</v>
      </c>
      <c r="EI28" s="24">
        <f>'2021'!EC6</f>
        <v>1</v>
      </c>
      <c r="EJ28" s="24">
        <f>'2021'!ED6</f>
        <v>67.900000000000006</v>
      </c>
      <c r="EK28" s="23">
        <f>'2021'!EE6</f>
        <v>353</v>
      </c>
      <c r="EL28" s="23">
        <f>'2021'!EF6</f>
        <v>2422</v>
      </c>
      <c r="EM28" s="55">
        <f>'2021'!EG6</f>
        <v>50</v>
      </c>
      <c r="EN28" s="73">
        <f>'2021'!EH6</f>
        <v>5.3</v>
      </c>
      <c r="EO28" s="61">
        <f>'2021'!EI6</f>
        <v>10</v>
      </c>
      <c r="EP28" s="61">
        <f>'2021'!EJ6</f>
        <v>3</v>
      </c>
      <c r="EQ28" s="73">
        <f>'2021'!EK6</f>
        <v>1.94</v>
      </c>
      <c r="ER28" s="62">
        <f>'2021'!EL6</f>
        <v>14</v>
      </c>
    </row>
    <row r="29" spans="1:148" ht="15.75" customHeight="1" x14ac:dyDescent="0.2">
      <c r="A29" s="111">
        <f t="shared" si="0"/>
        <v>27</v>
      </c>
      <c r="B29" s="109">
        <f>'2016'!A3</f>
        <v>1</v>
      </c>
      <c r="C29" s="109">
        <v>2016</v>
      </c>
      <c r="D29" s="86" t="str">
        <f>'2016'!B3</f>
        <v>Jared Goff</v>
      </c>
      <c r="E29" s="86" t="str" cm="1">
        <f t="array" ref="E29">_xlfn.IFS(F29&gt;13,"Cornerstone",AND(F29&gt;11.5,F29&lt;13),"Elite",AND(F29&gt;10,F29&lt;11.5),"Elite Upside",AND(F29&gt;=8.5,F29&lt;10),"Upside",AND(F29&gt;6.25,F29&lt;8.5),"Upside Lite",AND(F29&gt;4.5,F29&lt;6.25),"Outlier",AND(F29&gt;=3.5,F29&lt;4.5),"Outlier Lite",F29&lt;3.5,"Purgatory")</f>
        <v>Elite Upside</v>
      </c>
      <c r="F29" s="11">
        <f>'2016'!C3</f>
        <v>10.462499999999999</v>
      </c>
      <c r="G29" s="11">
        <f t="shared" si="1"/>
        <v>86.9</v>
      </c>
      <c r="H29" s="245">
        <f t="shared" si="2"/>
        <v>1.5177249240882658</v>
      </c>
      <c r="I29" s="43" t="str">
        <f>'2016'!D3</f>
        <v>California</v>
      </c>
      <c r="J29" s="14">
        <f>'2016'!E3</f>
        <v>5</v>
      </c>
      <c r="K29" s="44">
        <f>'2016'!F3</f>
        <v>34621</v>
      </c>
      <c r="L29" s="15">
        <f>'2016'!G3</f>
        <v>30.975342465753425</v>
      </c>
      <c r="M29" s="15" t="str">
        <f>'2016'!H3</f>
        <v>JR</v>
      </c>
      <c r="N29" s="15">
        <f>'2016'!I3</f>
        <v>21.550684931506851</v>
      </c>
      <c r="O29" s="15" t="str">
        <f>'2016'!J3</f>
        <v>Pocket Passer</v>
      </c>
      <c r="P29" s="14">
        <f>'2016'!K3</f>
        <v>76</v>
      </c>
      <c r="Q29" s="14">
        <f>'2016'!L3</f>
        <v>217</v>
      </c>
      <c r="R29" s="15">
        <f t="shared" si="3"/>
        <v>26.4137767195202</v>
      </c>
      <c r="S29" s="14">
        <f>'2016'!M3</f>
        <v>4.82</v>
      </c>
      <c r="T29" s="16">
        <f>'2016'!N3</f>
        <v>1</v>
      </c>
      <c r="U29" s="46">
        <f>'2016'!O3</f>
        <v>0</v>
      </c>
      <c r="V29" s="47">
        <f>'2016'!P3</f>
        <v>0</v>
      </c>
      <c r="W29" s="47">
        <f>'2016'!Q3</f>
        <v>0.88207191350264014</v>
      </c>
      <c r="X29" s="47">
        <f>'2016'!R3</f>
        <v>0.95438088341781313</v>
      </c>
      <c r="Y29" s="47">
        <f>'2016'!S3</f>
        <v>0.96705545324329856</v>
      </c>
      <c r="Z29" s="17">
        <f>'2016'!T3</f>
        <v>0.96705545324329856</v>
      </c>
      <c r="AA29" s="17">
        <f>'2016'!U3</f>
        <v>0.82199713525680373</v>
      </c>
      <c r="AB29" s="17">
        <f>'2016'!V3</f>
        <v>6.872509960159362E-2</v>
      </c>
      <c r="AC29" s="17">
        <f>'2016'!W3</f>
        <v>8.2204155374887081E-2</v>
      </c>
      <c r="AD29" s="17">
        <f>'2016'!X3</f>
        <v>8.2204155374887081E-2</v>
      </c>
      <c r="AE29" s="18">
        <f>'2016'!Y3</f>
        <v>6.9873532068654015E-2</v>
      </c>
      <c r="AF29" s="19">
        <f>'2016'!Z3</f>
        <v>18.893150684931506</v>
      </c>
      <c r="AG29" s="20">
        <f>'2016'!AA3</f>
        <v>80.408428906744987</v>
      </c>
      <c r="AH29" s="71">
        <f>'2016'!AB3</f>
        <v>0.6384180790960452</v>
      </c>
      <c r="AI29" s="102">
        <f>'2016'!AC3</f>
        <v>13.941002949852507</v>
      </c>
      <c r="AJ29" s="71">
        <f>'2016'!AD3</f>
        <v>0.74</v>
      </c>
      <c r="AK29" s="71">
        <f>'2016'!AE3</f>
        <v>6.4000000000000001E-2</v>
      </c>
      <c r="AL29" s="71">
        <f>'2016'!AF3</f>
        <v>2.5000000000000001E-2</v>
      </c>
      <c r="AM29" s="70">
        <f>'2016'!AG3</f>
        <v>0.5</v>
      </c>
      <c r="AN29" s="20">
        <f>'2016'!AH3</f>
        <v>5.5</v>
      </c>
      <c r="AO29" s="20">
        <f>'2016'!AI3</f>
        <v>8.3333333333333329E-2</v>
      </c>
      <c r="AP29" s="76">
        <f>'2016'!AJ3</f>
        <v>1.88</v>
      </c>
      <c r="AQ29" s="21">
        <f>'2016'!AK3</f>
        <v>8</v>
      </c>
      <c r="AR29" s="21">
        <f>'2016'!AL3</f>
        <v>9</v>
      </c>
      <c r="AS29" s="21">
        <f>'2016'!AM3</f>
        <v>4</v>
      </c>
      <c r="AT29" s="21">
        <f>'2016'!AN3</f>
        <v>4</v>
      </c>
      <c r="AU29" s="21">
        <f>'2016'!AO3</f>
        <v>9</v>
      </c>
      <c r="AV29" s="21">
        <f>'2016'!AP3</f>
        <v>5</v>
      </c>
      <c r="AW29" s="21">
        <f>'2016'!AQ3</f>
        <v>2</v>
      </c>
      <c r="AX29" s="21">
        <f>'2016'!AR3</f>
        <v>5</v>
      </c>
      <c r="AY29" s="21">
        <f>'2016'!AS3</f>
        <v>0</v>
      </c>
      <c r="AZ29" s="21">
        <f>'2016'!AT3</f>
        <v>2</v>
      </c>
      <c r="BA29" s="21">
        <f>'2016'!AU3</f>
        <v>10</v>
      </c>
      <c r="BB29" s="21">
        <f>'2016'!AV3</f>
        <v>0</v>
      </c>
      <c r="BC29" s="21">
        <f>'2016'!AW3</f>
        <v>9.1</v>
      </c>
      <c r="BD29" s="21">
        <f>'2016'!AX3</f>
        <v>6.8249999999999993</v>
      </c>
      <c r="BE29" s="21">
        <f>'2016'!AY3</f>
        <v>0.33750000000000002</v>
      </c>
      <c r="BF29" s="130">
        <f>'2016'!AZ3</f>
        <v>0</v>
      </c>
      <c r="BG29" s="103">
        <f>'2016'!BA3</f>
        <v>0</v>
      </c>
      <c r="BH29" s="23">
        <f>'2016'!BB3</f>
        <v>1</v>
      </c>
      <c r="BI29" s="23">
        <f>'2016'!BC3</f>
        <v>0</v>
      </c>
      <c r="BJ29" s="23">
        <f>'2016'!BD3</f>
        <v>0</v>
      </c>
      <c r="BK29" s="23">
        <f>'2016'!BE3</f>
        <v>0</v>
      </c>
      <c r="BL29" s="23">
        <f>'2016'!BF3</f>
        <v>0</v>
      </c>
      <c r="BM29" s="23">
        <f>'2016'!BG3</f>
        <v>0</v>
      </c>
      <c r="BN29" s="74">
        <f>'2016'!BH3</f>
        <v>0</v>
      </c>
      <c r="BO29" s="74">
        <f>'2016'!BI3</f>
        <v>0</v>
      </c>
      <c r="BP29" s="74">
        <f>'2016'!BJ3</f>
        <v>0</v>
      </c>
      <c r="BQ29" s="23">
        <f>'2016'!BK3</f>
        <v>0</v>
      </c>
      <c r="BR29" s="23">
        <f>'2016'!BL3</f>
        <v>1</v>
      </c>
      <c r="BS29" s="55">
        <f>'2016'!BM3</f>
        <v>0</v>
      </c>
      <c r="BT29" s="61">
        <f>'2016'!BN3</f>
        <v>0</v>
      </c>
      <c r="BU29" s="61">
        <f>'2016'!BO3</f>
        <v>0</v>
      </c>
      <c r="BV29" s="61">
        <f>'2016'!BP3</f>
        <v>0</v>
      </c>
      <c r="BW29" s="72">
        <f>'2016'!BQ3</f>
        <v>0</v>
      </c>
      <c r="BX29" s="61">
        <f>'2016'!BR3</f>
        <v>0</v>
      </c>
      <c r="BY29" s="22">
        <f>'2016'!BS3</f>
        <v>0</v>
      </c>
      <c r="BZ29" s="23">
        <f>'2016'!BT3</f>
        <v>1</v>
      </c>
      <c r="CA29" s="23">
        <f>'2016'!BU3</f>
        <v>0</v>
      </c>
      <c r="CB29" s="23">
        <f>'2016'!BV3</f>
        <v>0</v>
      </c>
      <c r="CC29" s="23">
        <f>'2016'!BW3</f>
        <v>0</v>
      </c>
      <c r="CD29" s="23">
        <f>'2016'!BX3</f>
        <v>0</v>
      </c>
      <c r="CE29" s="23">
        <f>'2016'!BY3</f>
        <v>0</v>
      </c>
      <c r="CF29" s="74">
        <f>'2016'!BZ3</f>
        <v>0</v>
      </c>
      <c r="CG29" s="74">
        <f>'2016'!CA3</f>
        <v>0</v>
      </c>
      <c r="CH29" s="74">
        <f>'2016'!CB3</f>
        <v>0</v>
      </c>
      <c r="CI29" s="23">
        <f>'2016'!CC3</f>
        <v>0</v>
      </c>
      <c r="CJ29" s="23">
        <f>'2016'!CD3</f>
        <v>1</v>
      </c>
      <c r="CK29" s="55">
        <f>'2016'!CE3</f>
        <v>0</v>
      </c>
      <c r="CL29" s="61">
        <f>'2016'!CF3</f>
        <v>0</v>
      </c>
      <c r="CM29" s="61">
        <f>'2016'!CG3</f>
        <v>0</v>
      </c>
      <c r="CN29" s="61">
        <f>'2016'!CH3</f>
        <v>0</v>
      </c>
      <c r="CO29" s="73">
        <f>'2016'!CI3</f>
        <v>0</v>
      </c>
      <c r="CP29" s="62">
        <f>'2016'!CJ3</f>
        <v>0</v>
      </c>
      <c r="CQ29" s="22">
        <f>'2016'!CK3</f>
        <v>3508</v>
      </c>
      <c r="CR29" s="23">
        <f>'2016'!CL3</f>
        <v>3977</v>
      </c>
      <c r="CS29" s="23">
        <f>'2016'!CM3</f>
        <v>18</v>
      </c>
      <c r="CT29" s="23">
        <f>'2016'!CN3</f>
        <v>10</v>
      </c>
      <c r="CU29" s="23">
        <f>'2016'!CO3</f>
        <v>531</v>
      </c>
      <c r="CV29" s="23">
        <f>'2016'!CP3</f>
        <v>320</v>
      </c>
      <c r="CW29" s="23">
        <f>'2016'!CQ3</f>
        <v>0</v>
      </c>
      <c r="CX29" s="24">
        <f>'2016'!CR3</f>
        <v>0</v>
      </c>
      <c r="CY29" s="24">
        <f>'2016'!CS3</f>
        <v>0</v>
      </c>
      <c r="CZ29" s="23">
        <f>'2016'!CT3</f>
        <v>0</v>
      </c>
      <c r="DA29" s="23">
        <f>'2016'!CU3</f>
        <v>0</v>
      </c>
      <c r="DB29" s="23">
        <f>'2016'!CV3</f>
        <v>1</v>
      </c>
      <c r="DC29" s="55">
        <f>'2016'!CW3</f>
        <v>0</v>
      </c>
      <c r="DD29" s="61">
        <f>'2016'!CX3</f>
        <v>0</v>
      </c>
      <c r="DE29" s="61">
        <f>'2016'!CY3</f>
        <v>0</v>
      </c>
      <c r="DF29" s="61">
        <f>'2016'!CZ3</f>
        <v>0</v>
      </c>
      <c r="DG29" s="73">
        <f>'2016'!DA3</f>
        <v>0</v>
      </c>
      <c r="DH29" s="62">
        <f>'2016'!DB3</f>
        <v>0</v>
      </c>
      <c r="DI29" s="22">
        <f>'2016'!DC3</f>
        <v>3954</v>
      </c>
      <c r="DJ29" s="23">
        <f>'2016'!DD3</f>
        <v>4143</v>
      </c>
      <c r="DK29" s="23">
        <f>'2016'!DE3</f>
        <v>35</v>
      </c>
      <c r="DL29" s="23">
        <f>'2016'!DF3</f>
        <v>7</v>
      </c>
      <c r="DM29" s="23">
        <f>'2016'!DG3</f>
        <v>508</v>
      </c>
      <c r="DN29" s="23">
        <f>'2016'!DH3</f>
        <v>313</v>
      </c>
      <c r="DO29" s="23">
        <f>'2016'!DI3</f>
        <v>71.8</v>
      </c>
      <c r="DP29" s="74">
        <f>'2016'!DJ3</f>
        <v>5.6</v>
      </c>
      <c r="DQ29" s="74">
        <f>'2016'!DK3</f>
        <v>2.5</v>
      </c>
      <c r="DR29" s="74">
        <f>'2016'!DL3</f>
        <v>41.1</v>
      </c>
      <c r="DS29" s="23">
        <f>'2016'!DM3</f>
        <v>138</v>
      </c>
      <c r="DT29" s="23">
        <f>'2016'!DN3</f>
        <v>2008</v>
      </c>
      <c r="DU29" s="55">
        <f>'2016'!DO3</f>
        <v>12</v>
      </c>
      <c r="DV29" s="61">
        <f>'2016'!DP3</f>
        <v>4.0999999999999996</v>
      </c>
      <c r="DW29" s="61">
        <f>'2016'!DQ3</f>
        <v>0</v>
      </c>
      <c r="DX29" s="61">
        <f>'2016'!DR3</f>
        <v>1</v>
      </c>
      <c r="DY29" s="73">
        <f>'2016'!DS3</f>
        <v>1.88</v>
      </c>
      <c r="DZ29" s="62">
        <f>'2016'!DT3</f>
        <v>4</v>
      </c>
      <c r="EA29" s="22">
        <f>'2016'!DU3</f>
        <v>4726</v>
      </c>
      <c r="EB29" s="23">
        <f>'2016'!DV3</f>
        <v>4887</v>
      </c>
      <c r="EC29" s="23">
        <f>'2016'!DW3</f>
        <v>43</v>
      </c>
      <c r="ED29" s="23">
        <f>'2016'!DX3</f>
        <v>13</v>
      </c>
      <c r="EE29" s="23">
        <f>'2016'!DY3</f>
        <v>531</v>
      </c>
      <c r="EF29" s="23">
        <f>'2016'!DZ3</f>
        <v>339</v>
      </c>
      <c r="EG29" s="23">
        <f>'2016'!EA3</f>
        <v>74</v>
      </c>
      <c r="EH29" s="24">
        <f>'2016'!EB3</f>
        <v>6.4</v>
      </c>
      <c r="EI29" s="24">
        <f>'2016'!EC3</f>
        <v>3.9</v>
      </c>
      <c r="EJ29" s="24">
        <f>'2016'!ED3</f>
        <v>50</v>
      </c>
      <c r="EK29" s="23">
        <f>'2016'!EE3</f>
        <v>182</v>
      </c>
      <c r="EL29" s="23">
        <f>'2016'!EF3</f>
        <v>2214</v>
      </c>
      <c r="EM29" s="55">
        <f>'2016'!EG3</f>
        <v>10</v>
      </c>
      <c r="EN29" s="73">
        <f>'2016'!EH3</f>
        <v>5.5</v>
      </c>
      <c r="EO29" s="61">
        <f>'2016'!EI3</f>
        <v>0</v>
      </c>
      <c r="EP29" s="61">
        <f>'2016'!EJ3</f>
        <v>0</v>
      </c>
      <c r="EQ29" s="73">
        <f>'2016'!EK3</f>
        <v>1.76</v>
      </c>
      <c r="ER29" s="62">
        <f>'2016'!EL3</f>
        <v>9</v>
      </c>
    </row>
    <row r="30" spans="1:148" ht="15.75" customHeight="1" x14ac:dyDescent="0.2">
      <c r="A30" s="111">
        <f t="shared" si="0"/>
        <v>28</v>
      </c>
      <c r="B30" s="109">
        <f>'2017'!A4</f>
        <v>2</v>
      </c>
      <c r="C30" s="109">
        <v>2017</v>
      </c>
      <c r="D30" s="86" t="str">
        <f>'2017'!B4</f>
        <v>Patrick Mahomes</v>
      </c>
      <c r="E30" s="86" t="str" cm="1">
        <f t="array" ref="E30">_xlfn.IFS(F30&gt;13,"Cornerstone",AND(F30&gt;11.5,F30&lt;13),"Elite",AND(F30&gt;10,F30&lt;11.5),"Elite Upside",AND(F30&gt;=8.5,F30&lt;10),"Upside",AND(F30&gt;6.25,F30&lt;8.5),"Upside Lite",AND(F30&gt;4.5,F30&lt;6.25),"Outlier",AND(F30&gt;=3.5,F30&lt;4.5),"Outlier Lite",F30&lt;3.5,"Purgatory")</f>
        <v>Elite Upside</v>
      </c>
      <c r="F30" s="11">
        <f>'2017'!C4</f>
        <v>10.324296875</v>
      </c>
      <c r="G30" s="11">
        <f t="shared" si="1"/>
        <v>86.4</v>
      </c>
      <c r="H30" s="245">
        <f t="shared" si="2"/>
        <v>1.4773779741177575</v>
      </c>
      <c r="I30" s="43" t="str">
        <f>'2017'!D4</f>
        <v>Texas Tech</v>
      </c>
      <c r="J30" s="14">
        <f>'2017'!E4</f>
        <v>3</v>
      </c>
      <c r="K30" s="44">
        <f>'2017'!F4</f>
        <v>34959</v>
      </c>
      <c r="L30" s="15">
        <f>'2017'!G4</f>
        <v>30.049315068493151</v>
      </c>
      <c r="M30" s="15" t="str">
        <f>'2017'!H4</f>
        <v>JR</v>
      </c>
      <c r="N30" s="15">
        <f>'2017'!I4</f>
        <v>21.624657534246577</v>
      </c>
      <c r="O30" s="15" t="str">
        <f>'2017'!J4</f>
        <v>Mobile Passer</v>
      </c>
      <c r="P30" s="14">
        <f>'2017'!K4</f>
        <v>74</v>
      </c>
      <c r="Q30" s="14">
        <f>'2017'!L4</f>
        <v>225</v>
      </c>
      <c r="R30" s="15">
        <f t="shared" si="3"/>
        <v>28.887970485948276</v>
      </c>
      <c r="S30" s="14">
        <f>'2017'!M4</f>
        <v>4.8</v>
      </c>
      <c r="T30" s="16">
        <f>'2017'!N4</f>
        <v>1</v>
      </c>
      <c r="U30" s="46">
        <f>'2017'!O4</f>
        <v>0</v>
      </c>
      <c r="V30" s="47">
        <f>'2017'!P4</f>
        <v>0</v>
      </c>
      <c r="W30" s="47">
        <f>'2017'!Q4</f>
        <v>0.36672205079515785</v>
      </c>
      <c r="X30" s="47">
        <f>'2017'!R4</f>
        <v>0.91815299246928261</v>
      </c>
      <c r="Y30" s="47">
        <f>'2017'!S4</f>
        <v>0.91000719942404606</v>
      </c>
      <c r="Z30" s="17">
        <f>'2017'!T4</f>
        <v>0.91408009594666439</v>
      </c>
      <c r="AA30" s="17">
        <f>'2017'!U4</f>
        <v>0.82267208635199796</v>
      </c>
      <c r="AB30" s="17">
        <f>'2017'!V4</f>
        <v>0.2178030303030303</v>
      </c>
      <c r="AC30" s="17">
        <f>'2017'!W4</f>
        <v>0.33922724296005241</v>
      </c>
      <c r="AD30" s="17">
        <f>'2017'!X4</f>
        <v>0.33922724296005241</v>
      </c>
      <c r="AE30" s="18">
        <f>'2017'!Y4</f>
        <v>0.30530451866404718</v>
      </c>
      <c r="AF30" s="19">
        <f>'2017'!Z4</f>
        <v>19.967123287671232</v>
      </c>
      <c r="AG30" s="20">
        <f>'2017'!AA4</f>
        <v>84.771050347222229</v>
      </c>
      <c r="AH30" s="71">
        <f>'2017'!AB4</f>
        <v>0.65378151260504203</v>
      </c>
      <c r="AI30" s="102">
        <f>'2017'!AC4</f>
        <v>12.997429305912597</v>
      </c>
      <c r="AJ30" s="71">
        <f>'2017'!AD4</f>
        <v>0.755</v>
      </c>
      <c r="AK30" s="71">
        <f>'2017'!AE4</f>
        <v>6.6000000000000003E-2</v>
      </c>
      <c r="AL30" s="71">
        <f>'2017'!AF4</f>
        <v>3.7000000000000005E-2</v>
      </c>
      <c r="AM30" s="70">
        <f>'2017'!AG4</f>
        <v>0.44400000000000001</v>
      </c>
      <c r="AN30" s="20">
        <f>'2017'!AH4</f>
        <v>5.0999999999999996</v>
      </c>
      <c r="AO30" s="20">
        <f>'2017'!AI4</f>
        <v>0.1044776119402985</v>
      </c>
      <c r="AP30" s="76">
        <f>'2017'!AJ4</f>
        <v>1.83</v>
      </c>
      <c r="AQ30" s="21">
        <f>'2017'!AK4</f>
        <v>5</v>
      </c>
      <c r="AR30" s="21">
        <f>'2017'!AL4</f>
        <v>6</v>
      </c>
      <c r="AS30" s="21">
        <f>'2017'!AM4</f>
        <v>5</v>
      </c>
      <c r="AT30" s="21">
        <f>'2017'!AN4</f>
        <v>5</v>
      </c>
      <c r="AU30" s="21">
        <f>'2017'!AO4</f>
        <v>4</v>
      </c>
      <c r="AV30" s="21">
        <f>'2017'!AP4</f>
        <v>2</v>
      </c>
      <c r="AW30" s="21">
        <f>'2017'!AQ4</f>
        <v>10</v>
      </c>
      <c r="AX30" s="21">
        <f>'2017'!AR4</f>
        <v>4</v>
      </c>
      <c r="AY30" s="21">
        <f>'2017'!AS4</f>
        <v>1</v>
      </c>
      <c r="AZ30" s="21">
        <f>'2017'!AT4</f>
        <v>2</v>
      </c>
      <c r="BA30" s="21">
        <f>'2017'!AU4</f>
        <v>10</v>
      </c>
      <c r="BB30" s="21">
        <f>'2017'!AV4</f>
        <v>0</v>
      </c>
      <c r="BC30" s="21">
        <f>'2017'!AW4</f>
        <v>6.7900000000000009</v>
      </c>
      <c r="BD30" s="21">
        <f>'2017'!AX4</f>
        <v>6.7900000000000009</v>
      </c>
      <c r="BE30" s="21">
        <f>'2017'!AY4</f>
        <v>0.63749999999999996</v>
      </c>
      <c r="BF30" s="130">
        <f>'2017'!AZ4</f>
        <v>0.47812499999999997</v>
      </c>
      <c r="BG30" s="103">
        <f>'2017'!BA4</f>
        <v>0</v>
      </c>
      <c r="BH30" s="23">
        <f>'2017'!BB4</f>
        <v>1</v>
      </c>
      <c r="BI30" s="23">
        <f>'2017'!BC4</f>
        <v>0</v>
      </c>
      <c r="BJ30" s="23">
        <f>'2017'!BD4</f>
        <v>0</v>
      </c>
      <c r="BK30" s="23">
        <f>'2017'!BE4</f>
        <v>0</v>
      </c>
      <c r="BL30" s="23">
        <f>'2017'!BF4</f>
        <v>0</v>
      </c>
      <c r="BM30" s="23">
        <f>'2017'!BG4</f>
        <v>0</v>
      </c>
      <c r="BN30" s="74">
        <f>'2017'!BH4</f>
        <v>0</v>
      </c>
      <c r="BO30" s="74">
        <f>'2017'!BI4</f>
        <v>0</v>
      </c>
      <c r="BP30" s="74">
        <f>'2017'!BJ4</f>
        <v>0</v>
      </c>
      <c r="BQ30" s="23">
        <f>'2017'!BK4</f>
        <v>0</v>
      </c>
      <c r="BR30" s="23">
        <f>'2017'!BL4</f>
        <v>1</v>
      </c>
      <c r="BS30" s="55">
        <f>'2017'!BM4</f>
        <v>0</v>
      </c>
      <c r="BT30" s="61">
        <f>'2017'!BN4</f>
        <v>0</v>
      </c>
      <c r="BU30" s="61">
        <f>'2017'!BO4</f>
        <v>0</v>
      </c>
      <c r="BV30" s="61">
        <f>'2017'!BP4</f>
        <v>0</v>
      </c>
      <c r="BW30" s="72">
        <f>'2017'!BQ4</f>
        <v>0</v>
      </c>
      <c r="BX30" s="61">
        <f>'2017'!BR4</f>
        <v>0</v>
      </c>
      <c r="BY30" s="22">
        <f>'2017'!BS4</f>
        <v>0</v>
      </c>
      <c r="BZ30" s="23">
        <f>'2017'!BT4</f>
        <v>1</v>
      </c>
      <c r="CA30" s="23">
        <f>'2017'!BU4</f>
        <v>0</v>
      </c>
      <c r="CB30" s="23">
        <f>'2017'!BV4</f>
        <v>0</v>
      </c>
      <c r="CC30" s="23">
        <f>'2017'!BW4</f>
        <v>0</v>
      </c>
      <c r="CD30" s="23">
        <f>'2017'!BX4</f>
        <v>0</v>
      </c>
      <c r="CE30" s="23">
        <f>'2017'!BY4</f>
        <v>0</v>
      </c>
      <c r="CF30" s="74">
        <f>'2017'!BZ4</f>
        <v>0</v>
      </c>
      <c r="CG30" s="74">
        <f>'2017'!CA4</f>
        <v>0</v>
      </c>
      <c r="CH30" s="74">
        <f>'2017'!CB4</f>
        <v>0</v>
      </c>
      <c r="CI30" s="23">
        <f>'2017'!CC4</f>
        <v>0</v>
      </c>
      <c r="CJ30" s="23">
        <f>'2017'!CD4</f>
        <v>1</v>
      </c>
      <c r="CK30" s="55">
        <f>'2017'!CE4</f>
        <v>0</v>
      </c>
      <c r="CL30" s="61">
        <f>'2017'!CF4</f>
        <v>0</v>
      </c>
      <c r="CM30" s="61">
        <f>'2017'!CG4</f>
        <v>0</v>
      </c>
      <c r="CN30" s="61">
        <f>'2017'!CH4</f>
        <v>0</v>
      </c>
      <c r="CO30" s="73">
        <f>'2017'!CI4</f>
        <v>0</v>
      </c>
      <c r="CP30" s="62">
        <f>'2017'!CJ4</f>
        <v>0</v>
      </c>
      <c r="CQ30" s="22">
        <f>'2017'!CK4</f>
        <v>1545</v>
      </c>
      <c r="CR30" s="23">
        <f>'2017'!CL4</f>
        <v>4213</v>
      </c>
      <c r="CS30" s="23">
        <f>'2017'!CM4</f>
        <v>16</v>
      </c>
      <c r="CT30" s="23">
        <f>'2017'!CN4</f>
        <v>4</v>
      </c>
      <c r="CU30" s="23">
        <f>'2017'!CO4</f>
        <v>185</v>
      </c>
      <c r="CV30" s="23">
        <f>'2017'!CP4</f>
        <v>105</v>
      </c>
      <c r="CW30" s="23">
        <f>'2017'!CQ4</f>
        <v>70.3</v>
      </c>
      <c r="CX30" s="24">
        <f>'2017'!CR4</f>
        <v>4.9000000000000004</v>
      </c>
      <c r="CY30" s="24">
        <f>'2017'!CS4</f>
        <v>5.3</v>
      </c>
      <c r="CZ30" s="23">
        <f>'2017'!CT4</f>
        <v>37.1</v>
      </c>
      <c r="DA30" s="23">
        <f>'2017'!CU4</f>
        <v>156</v>
      </c>
      <c r="DB30" s="23">
        <f>'2017'!CV4</f>
        <v>1897</v>
      </c>
      <c r="DC30" s="55">
        <f>'2017'!CW4</f>
        <v>28</v>
      </c>
      <c r="DD30" s="61">
        <f>'2017'!CX4</f>
        <v>4.2</v>
      </c>
      <c r="DE30" s="61">
        <f>'2017'!CY4</f>
        <v>0</v>
      </c>
      <c r="DF30" s="61">
        <f>'2017'!CZ4</f>
        <v>5</v>
      </c>
      <c r="DG30" s="73">
        <f>'2017'!DA4</f>
        <v>2.2400000000000002</v>
      </c>
      <c r="DH30" s="62">
        <f>'2017'!DB4</f>
        <v>4</v>
      </c>
      <c r="DI30" s="22">
        <f>'2017'!DC4</f>
        <v>4633</v>
      </c>
      <c r="DJ30" s="23">
        <f>'2017'!DD4</f>
        <v>5046</v>
      </c>
      <c r="DK30" s="23">
        <f>'2017'!DE4</f>
        <v>36</v>
      </c>
      <c r="DL30" s="23">
        <f>'2017'!DF4</f>
        <v>15</v>
      </c>
      <c r="DM30" s="23">
        <f>'2017'!DG4</f>
        <v>577</v>
      </c>
      <c r="DN30" s="23">
        <f>'2017'!DH4</f>
        <v>364</v>
      </c>
      <c r="DO30" s="23">
        <f>'2017'!DI4</f>
        <v>74.099999999999994</v>
      </c>
      <c r="DP30" s="74">
        <f>'2017'!DJ4</f>
        <v>5</v>
      </c>
      <c r="DQ30" s="74">
        <f>'2017'!DK4</f>
        <v>3.7</v>
      </c>
      <c r="DR30" s="74">
        <f>'2017'!DL4</f>
        <v>40.299999999999997</v>
      </c>
      <c r="DS30" s="23">
        <f>'2017'!DM4</f>
        <v>575</v>
      </c>
      <c r="DT30" s="23">
        <f>'2017'!DN4</f>
        <v>2640</v>
      </c>
      <c r="DU30" s="55">
        <f>'2017'!DO4</f>
        <v>67</v>
      </c>
      <c r="DV30" s="61">
        <f>'2017'!DP4</f>
        <v>5.0999999999999996</v>
      </c>
      <c r="DW30" s="61">
        <f>'2017'!DQ4</f>
        <v>10</v>
      </c>
      <c r="DX30" s="61">
        <f>'2017'!DR4</f>
        <v>7</v>
      </c>
      <c r="DY30" s="73">
        <f>'2017'!DS4</f>
        <v>1.76</v>
      </c>
      <c r="DZ30" s="62">
        <f>'2017'!DT4</f>
        <v>24</v>
      </c>
      <c r="EA30" s="22">
        <f>'2017'!DU4</f>
        <v>5056</v>
      </c>
      <c r="EB30" s="23">
        <f>'2017'!DV4</f>
        <v>5556</v>
      </c>
      <c r="EC30" s="23">
        <f>'2017'!DW4</f>
        <v>41</v>
      </c>
      <c r="ED30" s="23">
        <f>'2017'!DX4</f>
        <v>10</v>
      </c>
      <c r="EE30" s="23">
        <f>'2017'!DY4</f>
        <v>595</v>
      </c>
      <c r="EF30" s="23">
        <f>'2017'!DZ4</f>
        <v>389</v>
      </c>
      <c r="EG30" s="23">
        <f>'2017'!EA4</f>
        <v>75.5</v>
      </c>
      <c r="EH30" s="24">
        <f>'2017'!EB4</f>
        <v>6.6</v>
      </c>
      <c r="EI30" s="24">
        <f>'2017'!EC4</f>
        <v>3.9</v>
      </c>
      <c r="EJ30" s="24">
        <f>'2017'!ED4</f>
        <v>44.4</v>
      </c>
      <c r="EK30" s="23">
        <f>'2017'!EE4</f>
        <v>518</v>
      </c>
      <c r="EL30" s="23">
        <f>'2017'!EF4</f>
        <v>1527</v>
      </c>
      <c r="EM30" s="55">
        <f>'2017'!EG4</f>
        <v>63</v>
      </c>
      <c r="EN30" s="73">
        <f>'2017'!EH4</f>
        <v>4.5999999999999996</v>
      </c>
      <c r="EO30" s="61">
        <f>'2017'!EI4</f>
        <v>12</v>
      </c>
      <c r="EP30" s="61">
        <f>'2017'!EJ4</f>
        <v>5</v>
      </c>
      <c r="EQ30" s="73">
        <f>'2017'!EK4</f>
        <v>1.83</v>
      </c>
      <c r="ER30" s="62">
        <f>'2017'!EL4</f>
        <v>15</v>
      </c>
    </row>
    <row r="31" spans="1:148" ht="15.75" customHeight="1" x14ac:dyDescent="0.2">
      <c r="A31" s="111">
        <f t="shared" si="0"/>
        <v>29</v>
      </c>
      <c r="B31" s="109">
        <f>'2024'!A7</f>
        <v>5</v>
      </c>
      <c r="C31" s="109">
        <v>2024</v>
      </c>
      <c r="D31" s="86" t="str">
        <f>'2024'!B7</f>
        <v>Bo Nix</v>
      </c>
      <c r="E31" s="86" t="str" cm="1">
        <f t="array" ref="E31">_xlfn.IFS(F31&gt;13,"Cornerstone",AND(F31&gt;11.5,F31&lt;13),"Elite",AND(F31&gt;10,F31&lt;11.5),"Elite Upside",AND(F31&gt;=8.5,F31&lt;10),"Upside",AND(F31&gt;6.25,F31&lt;8.5),"Upside Lite",AND(F31&gt;4.5,F31&lt;6.25),"Outlier",AND(F31&gt;=3.5,F31&lt;4.5),"Outlier Lite",F31&lt;3.5,"Purgatory")</f>
        <v>Elite Upside</v>
      </c>
      <c r="F31" s="11">
        <f>'2024'!C7</f>
        <v>10.2774375</v>
      </c>
      <c r="G31" s="11">
        <f t="shared" si="1"/>
        <v>85.9</v>
      </c>
      <c r="H31" s="245">
        <f t="shared" si="2"/>
        <v>1.4636978720305265</v>
      </c>
      <c r="I31" s="43" t="str">
        <f>'2024'!D7</f>
        <v>Oregon</v>
      </c>
      <c r="J31" s="14">
        <f>'2024'!E7</f>
        <v>5</v>
      </c>
      <c r="K31" s="44">
        <f>'2024'!F7</f>
        <v>36581</v>
      </c>
      <c r="L31" s="15">
        <f>'2024'!G7</f>
        <v>25.605479452054794</v>
      </c>
      <c r="M31" s="15" t="str">
        <f>'2024'!H7</f>
        <v>RS SR</v>
      </c>
      <c r="N31" s="15">
        <f>'2024'!I7</f>
        <v>24.186301369863013</v>
      </c>
      <c r="O31" s="15" t="str">
        <f>'2024'!J7</f>
        <v>Distributor</v>
      </c>
      <c r="P31" s="14">
        <f>'2024'!K7</f>
        <v>74</v>
      </c>
      <c r="Q31" s="14">
        <f>'2024'!L7</f>
        <v>217</v>
      </c>
      <c r="R31" s="15">
        <f t="shared" si="3"/>
        <v>27.860842646447892</v>
      </c>
      <c r="S31" s="14">
        <f>'2024'!M7</f>
        <v>4.62</v>
      </c>
      <c r="T31" s="16">
        <f>'2024'!N7</f>
        <v>1</v>
      </c>
      <c r="U31" s="46">
        <f>'2024'!O7</f>
        <v>0.94104560622914346</v>
      </c>
      <c r="V31" s="47">
        <f>'2024'!P7</f>
        <v>0.99546017333883619</v>
      </c>
      <c r="W31" s="47">
        <f>'2024'!Q7</f>
        <v>0.73470041653316243</v>
      </c>
      <c r="X31" s="47">
        <f>'2024'!R7</f>
        <v>0.96947595894111294</v>
      </c>
      <c r="Y31" s="47">
        <f>'2024'!S7</f>
        <v>0.91702697138151124</v>
      </c>
      <c r="Z31" s="17">
        <f>'2024'!T7</f>
        <v>0.95624357236017365</v>
      </c>
      <c r="AA31" s="17">
        <f>'2024'!U7</f>
        <v>0.81280703650614761</v>
      </c>
      <c r="AB31" s="17">
        <f>'2024'!V7</f>
        <v>0.1816590829541477</v>
      </c>
      <c r="AC31" s="17">
        <f>'2024'!W7</f>
        <v>9.5772540216984656E-2</v>
      </c>
      <c r="AD31" s="17">
        <f>'2024'!X7</f>
        <v>0.13871581158556617</v>
      </c>
      <c r="AE31" s="18">
        <f>'2024'!Y7</f>
        <v>0.11790843984773125</v>
      </c>
      <c r="AF31" s="19">
        <f>'2024'!Z7</f>
        <v>19.526027397260275</v>
      </c>
      <c r="AG31" s="20">
        <f>'2024'!AA7</f>
        <v>95.262467679503615</v>
      </c>
      <c r="AH31" s="71">
        <f>'2024'!AB7</f>
        <v>0.77301927194860809</v>
      </c>
      <c r="AI31" s="102">
        <f>'2024'!AC7</f>
        <v>12.337950138504155</v>
      </c>
      <c r="AJ31" s="71">
        <f>'2024'!AD7</f>
        <v>0.85499999999999998</v>
      </c>
      <c r="AK31" s="71">
        <f>'2024'!AE7</f>
        <v>0.05</v>
      </c>
      <c r="AL31" s="71">
        <f>'2024'!AF7</f>
        <v>0.01</v>
      </c>
      <c r="AM31" s="70">
        <f>'2024'!AG7</f>
        <v>0.56899999999999995</v>
      </c>
      <c r="AN31" s="20">
        <f>'2024'!AH7</f>
        <v>5.7032967032967035</v>
      </c>
      <c r="AO31" s="20">
        <f>'2024'!AI7</f>
        <v>8.7912087912087919E-2</v>
      </c>
      <c r="AP31" s="76">
        <f>'2024'!AJ7</f>
        <v>1.67</v>
      </c>
      <c r="AQ31" s="21">
        <f>'2024'!AK7</f>
        <v>6</v>
      </c>
      <c r="AR31" s="21">
        <f>'2024'!AL7</f>
        <v>4</v>
      </c>
      <c r="AS31" s="21">
        <f>'2024'!AM7</f>
        <v>10</v>
      </c>
      <c r="AT31" s="21">
        <f>'2024'!AN7</f>
        <v>2</v>
      </c>
      <c r="AU31" s="21">
        <f>'2024'!AO7</f>
        <v>10</v>
      </c>
      <c r="AV31" s="21">
        <f>'2024'!AP7</f>
        <v>8</v>
      </c>
      <c r="AW31" s="21">
        <f>'2024'!AQ7</f>
        <v>4</v>
      </c>
      <c r="AX31" s="21">
        <f>'2024'!AR7</f>
        <v>5</v>
      </c>
      <c r="AY31" s="21">
        <f>'2024'!AS7</f>
        <v>0</v>
      </c>
      <c r="AZ31" s="21">
        <f>'2024'!AT7</f>
        <v>1</v>
      </c>
      <c r="BA31" s="21">
        <f>'2024'!AU7</f>
        <v>10</v>
      </c>
      <c r="BB31" s="21">
        <f>'2024'!AV7</f>
        <v>0</v>
      </c>
      <c r="BC31" s="21">
        <f>'2024'!AW7</f>
        <v>9.76</v>
      </c>
      <c r="BD31" s="21">
        <f>'2024'!AX7</f>
        <v>7.8079999999999998</v>
      </c>
      <c r="BE31" s="21">
        <f>'2024'!AY7</f>
        <v>0.375</v>
      </c>
      <c r="BF31" s="130">
        <f>'2024'!AZ7</f>
        <v>0.1875</v>
      </c>
      <c r="BG31" s="103">
        <f>'2024'!BA7</f>
        <v>2538</v>
      </c>
      <c r="BH31" s="23">
        <f>'2024'!BB7</f>
        <v>2697</v>
      </c>
      <c r="BI31" s="23">
        <f>'2024'!BC7</f>
        <v>12</v>
      </c>
      <c r="BJ31" s="23">
        <f>'2024'!BD7</f>
        <v>6</v>
      </c>
      <c r="BK31" s="23">
        <f>'2024'!BE7</f>
        <v>382</v>
      </c>
      <c r="BL31" s="23">
        <f>'2024'!BF7</f>
        <v>217</v>
      </c>
      <c r="BM31" s="23">
        <f>'2024'!BG7</f>
        <v>67.7</v>
      </c>
      <c r="BN31" s="74">
        <f>'2024'!BH7</f>
        <v>4.3</v>
      </c>
      <c r="BO31" s="74">
        <f>'2024'!BI7</f>
        <v>4.0999999999999996</v>
      </c>
      <c r="BP31" s="74">
        <f>'2024'!BJ7</f>
        <v>41.9</v>
      </c>
      <c r="BQ31" s="23">
        <f>'2024'!BK7</f>
        <v>429</v>
      </c>
      <c r="BR31" s="23">
        <f>'2024'!BL7</f>
        <v>2730</v>
      </c>
      <c r="BS31" s="55">
        <f>'2024'!BM7</f>
        <v>85</v>
      </c>
      <c r="BT31" s="61">
        <f>'2024'!BN7</f>
        <v>5.0470588235294116</v>
      </c>
      <c r="BU31" s="61">
        <f>'2024'!BO7</f>
        <v>7</v>
      </c>
      <c r="BV31" s="61">
        <f>'2024'!BP7</f>
        <v>3</v>
      </c>
      <c r="BW31" s="72">
        <f>'2024'!BQ7</f>
        <v>1.4</v>
      </c>
      <c r="BX31" s="61">
        <f>'2024'!BR7</f>
        <v>14</v>
      </c>
      <c r="BY31" s="22">
        <f>'2024'!BS7</f>
        <v>2412</v>
      </c>
      <c r="BZ31" s="23">
        <f>'2024'!BT7</f>
        <v>2423</v>
      </c>
      <c r="CA31" s="23">
        <f>'2024'!BU7</f>
        <v>12</v>
      </c>
      <c r="CB31" s="23">
        <f>'2024'!BV7</f>
        <v>7</v>
      </c>
      <c r="CC31" s="23">
        <f>'2024'!BW7</f>
        <v>261</v>
      </c>
      <c r="CD31" s="23">
        <f>'2024'!BX7</f>
        <v>214</v>
      </c>
      <c r="CE31" s="23">
        <f>'2024'!BY7</f>
        <v>68.5</v>
      </c>
      <c r="CF31" s="74">
        <f>'2024'!BZ7</f>
        <v>4.7</v>
      </c>
      <c r="CG31" s="74">
        <f>'2024'!CA7</f>
        <v>2.8</v>
      </c>
      <c r="CH31" s="74">
        <f>'2024'!CB7</f>
        <v>30.9</v>
      </c>
      <c r="CI31" s="23">
        <f>'2024'!CC7</f>
        <v>180</v>
      </c>
      <c r="CJ31" s="23">
        <f>'2024'!CD7</f>
        <v>1922</v>
      </c>
      <c r="CK31" s="55">
        <f>'2024'!CE7</f>
        <v>93</v>
      </c>
      <c r="CL31" s="61">
        <f>'2024'!CF7</f>
        <v>1.935483870967742</v>
      </c>
      <c r="CM31" s="61">
        <f>'2024'!CG7</f>
        <v>7</v>
      </c>
      <c r="CN31" s="61">
        <f>'2024'!CH7</f>
        <v>12</v>
      </c>
      <c r="CO31" s="73">
        <f>'2024'!CI7</f>
        <v>2.81</v>
      </c>
      <c r="CP31" s="62">
        <f>'2024'!CJ7</f>
        <v>18</v>
      </c>
      <c r="CQ31" s="22">
        <f>'2024'!CK7</f>
        <v>2293</v>
      </c>
      <c r="CR31" s="23">
        <f>'2024'!CL7</f>
        <v>3121</v>
      </c>
      <c r="CS31" s="23">
        <f>'2024'!CM7</f>
        <v>11</v>
      </c>
      <c r="CT31" s="23">
        <f>'2024'!CN7</f>
        <v>3</v>
      </c>
      <c r="CU31" s="23">
        <f>'2024'!CO7</f>
        <v>327</v>
      </c>
      <c r="CV31" s="23">
        <f>'2024'!CP7</f>
        <v>197</v>
      </c>
      <c r="CW31" s="23">
        <f>'2024'!CQ7</f>
        <v>73.2</v>
      </c>
      <c r="CX31" s="24">
        <f>'2024'!CR7</f>
        <v>5</v>
      </c>
      <c r="CY31" s="24">
        <f>'2024'!CS7</f>
        <v>3.8</v>
      </c>
      <c r="CZ31" s="23">
        <f>'2024'!CT7</f>
        <v>39.6</v>
      </c>
      <c r="DA31" s="23">
        <f>'2024'!CU7</f>
        <v>268</v>
      </c>
      <c r="DB31" s="23">
        <f>'2024'!CV7</f>
        <v>2296</v>
      </c>
      <c r="DC31" s="55">
        <f>'2024'!CW7</f>
        <v>52</v>
      </c>
      <c r="DD31" s="61">
        <f>'2024'!CX7</f>
        <v>5.1538461538461542</v>
      </c>
      <c r="DE31" s="61">
        <f>'2024'!CY7</f>
        <v>4</v>
      </c>
      <c r="DF31" s="61">
        <f>'2024'!CZ7</f>
        <v>7</v>
      </c>
      <c r="DG31" s="73">
        <f>'2024'!DA7</f>
        <v>2.67</v>
      </c>
      <c r="DH31" s="62">
        <f>'2024'!DB7</f>
        <v>10</v>
      </c>
      <c r="DI31" s="22">
        <f>'2024'!DC7</f>
        <v>3589</v>
      </c>
      <c r="DJ31" s="23">
        <f>'2024'!DD7</f>
        <v>3702</v>
      </c>
      <c r="DK31" s="23">
        <f>'2024'!DE7</f>
        <v>29</v>
      </c>
      <c r="DL31" s="23">
        <f>'2024'!DF7</f>
        <v>7</v>
      </c>
      <c r="DM31" s="23">
        <f>'2024'!DG7</f>
        <v>408</v>
      </c>
      <c r="DN31" s="23">
        <f>'2024'!DH7</f>
        <v>293</v>
      </c>
      <c r="DO31" s="23">
        <f>'2024'!DI7</f>
        <v>82.3</v>
      </c>
      <c r="DP31" s="74">
        <f>'2024'!DJ7</f>
        <v>3.7</v>
      </c>
      <c r="DQ31" s="74">
        <f>'2024'!DK7</f>
        <v>1.7</v>
      </c>
      <c r="DR31" s="74">
        <f>'2024'!DL7</f>
        <v>55.3</v>
      </c>
      <c r="DS31" s="23">
        <f>'2024'!DM7</f>
        <v>519</v>
      </c>
      <c r="DT31" s="23">
        <f>'2024'!DN7</f>
        <v>2857</v>
      </c>
      <c r="DU31" s="55">
        <f>'2024'!DO7</f>
        <v>91</v>
      </c>
      <c r="DV31" s="61">
        <f>'2024'!DP7</f>
        <v>5.7032967032967035</v>
      </c>
      <c r="DW31" s="61">
        <f>'2024'!DQ7</f>
        <v>14</v>
      </c>
      <c r="DX31" s="61">
        <f>'2024'!DR7</f>
        <v>8</v>
      </c>
      <c r="DY31" s="73">
        <f>'2024'!DS7</f>
        <v>1.22</v>
      </c>
      <c r="DZ31" s="62">
        <f>'2024'!DT7</f>
        <v>17</v>
      </c>
      <c r="EA31" s="22">
        <f>'2024'!DU7</f>
        <v>4454</v>
      </c>
      <c r="EB31" s="23">
        <f>'2024'!DV7</f>
        <v>4857</v>
      </c>
      <c r="EC31" s="23">
        <f>'2024'!DW7</f>
        <v>45</v>
      </c>
      <c r="ED31" s="23">
        <f>'2024'!DX7</f>
        <v>3</v>
      </c>
      <c r="EE31" s="23">
        <f>'2024'!DY7</f>
        <v>467</v>
      </c>
      <c r="EF31" s="23">
        <f>'2024'!DZ7</f>
        <v>361</v>
      </c>
      <c r="EG31" s="23">
        <f>'2024'!EA7</f>
        <v>85.5</v>
      </c>
      <c r="EH31" s="24">
        <f>'2024'!EB7</f>
        <v>4.0999999999999996</v>
      </c>
      <c r="EI31" s="24">
        <f>'2024'!EC7</f>
        <v>1</v>
      </c>
      <c r="EJ31" s="24">
        <f>'2024'!ED7</f>
        <v>56.9</v>
      </c>
      <c r="EK31" s="23">
        <f>'2024'!EE7</f>
        <v>256</v>
      </c>
      <c r="EL31" s="23">
        <f>'2024'!EF7</f>
        <v>2673</v>
      </c>
      <c r="EM31" s="55">
        <f>'2024'!EG7</f>
        <v>55</v>
      </c>
      <c r="EN31" s="73">
        <f>'2024'!EH7</f>
        <v>4.6545454545454543</v>
      </c>
      <c r="EO31" s="61">
        <f>'2024'!EI7</f>
        <v>6</v>
      </c>
      <c r="EP31" s="61">
        <f>'2024'!EJ7</f>
        <v>3</v>
      </c>
      <c r="EQ31" s="73">
        <f>'2024'!EK7</f>
        <v>1.67</v>
      </c>
      <c r="ER31" s="62">
        <f>'2024'!EL7</f>
        <v>10</v>
      </c>
    </row>
    <row r="32" spans="1:148" ht="15.75" customHeight="1" x14ac:dyDescent="0.2">
      <c r="A32" s="111">
        <f t="shared" si="0"/>
        <v>30</v>
      </c>
      <c r="B32" s="109">
        <f>'2018'!A6</f>
        <v>4</v>
      </c>
      <c r="C32" s="109">
        <v>2018</v>
      </c>
      <c r="D32" s="86" t="str">
        <f>'2018'!B6</f>
        <v>Josh Allen</v>
      </c>
      <c r="E32" s="86" t="str" cm="1">
        <f t="array" ref="E32">_xlfn.IFS(F32&gt;13,"Cornerstone",AND(F32&gt;11.5,F32&lt;13),"Elite",AND(F32&gt;10,F32&lt;11.5),"Elite Upside",AND(F32&gt;=8.5,F32&lt;10),"Upside",AND(F32&gt;6.25,F32&lt;8.5),"Upside Lite",AND(F32&gt;4.5,F32&lt;6.25),"Outlier",AND(F32&gt;=3.5,F32&lt;4.5),"Outlier Lite",F32&lt;3.5,"Purgatory")</f>
        <v>Elite Upside</v>
      </c>
      <c r="F32" s="11">
        <f>'2018'!C6</f>
        <v>10.07375</v>
      </c>
      <c r="G32" s="11">
        <f t="shared" si="1"/>
        <v>85.5</v>
      </c>
      <c r="H32" s="245">
        <f t="shared" si="2"/>
        <v>1.4042334469524542</v>
      </c>
      <c r="I32" s="43" t="str">
        <f>'2018'!D6</f>
        <v>Wyoming</v>
      </c>
      <c r="J32" s="14">
        <f>'2018'!E6</f>
        <v>7</v>
      </c>
      <c r="K32" s="44">
        <f>'2018'!F6</f>
        <v>35206</v>
      </c>
      <c r="L32" s="15">
        <f>'2018'!G6</f>
        <v>29.372602739726027</v>
      </c>
      <c r="M32" s="15" t="str">
        <f>'2018'!H6</f>
        <v>RS JR</v>
      </c>
      <c r="N32" s="15">
        <f>'2018'!I6</f>
        <v>21.947945205479453</v>
      </c>
      <c r="O32" s="15" t="str">
        <f>'2018'!J6</f>
        <v>Dual Threat</v>
      </c>
      <c r="P32" s="14">
        <f>'2018'!K6</f>
        <v>76</v>
      </c>
      <c r="Q32" s="14">
        <f>'2018'!L6</f>
        <v>237</v>
      </c>
      <c r="R32" s="15">
        <f t="shared" si="3"/>
        <v>28.848226186757085</v>
      </c>
      <c r="S32" s="14">
        <f>'2018'!M6</f>
        <v>4.75</v>
      </c>
      <c r="T32" s="16">
        <f>'2018'!N6</f>
        <v>1</v>
      </c>
      <c r="U32" s="46">
        <f>'2018'!O6</f>
        <v>0</v>
      </c>
      <c r="V32" s="47">
        <f>'2018'!P6</f>
        <v>0.72029442691903256</v>
      </c>
      <c r="W32" s="47">
        <f>'2018'!Q6</f>
        <v>1.9239373601789709E-2</v>
      </c>
      <c r="X32" s="47">
        <f>'2018'!R6</f>
        <v>0.99844091050826322</v>
      </c>
      <c r="Y32" s="47">
        <f>'2018'!S6</f>
        <v>0.78645833333333337</v>
      </c>
      <c r="Z32" s="17">
        <f>'2018'!T6</f>
        <v>0.89244962192079824</v>
      </c>
      <c r="AA32" s="17">
        <f>'2018'!U6</f>
        <v>0.66933721644059863</v>
      </c>
      <c r="AB32" s="17">
        <f>'2018'!V6</f>
        <v>0.23014848289218851</v>
      </c>
      <c r="AC32" s="17">
        <f>'2018'!W6</f>
        <v>0.33644205059646237</v>
      </c>
      <c r="AD32" s="17">
        <f>'2018'!X6</f>
        <v>0.33644205059646237</v>
      </c>
      <c r="AE32" s="18">
        <f>'2018'!Y6</f>
        <v>0.25233153794734675</v>
      </c>
      <c r="AF32" s="19">
        <f>'2018'!Z6</f>
        <v>18.290410958904111</v>
      </c>
      <c r="AG32" s="20">
        <f>'2018'!AA6</f>
        <v>93.111624373661954</v>
      </c>
      <c r="AH32" s="71">
        <f>'2018'!AB6</f>
        <v>0.56088560885608851</v>
      </c>
      <c r="AI32" s="102">
        <f>'2018'!AC6</f>
        <v>11.921052631578947</v>
      </c>
      <c r="AJ32" s="71">
        <f>'2018'!AD6</f>
        <v>0.67</v>
      </c>
      <c r="AK32" s="71">
        <f>'2018'!AE6</f>
        <v>0.106</v>
      </c>
      <c r="AL32" s="71">
        <f>'2018'!AF6</f>
        <v>4.0999999999999995E-2</v>
      </c>
      <c r="AM32" s="70">
        <f>'2018'!AG6</f>
        <v>0.46500000000000002</v>
      </c>
      <c r="AN32" s="20">
        <f>'2018'!AH6</f>
        <v>5.7</v>
      </c>
      <c r="AO32" s="20">
        <f>'2018'!AI6</f>
        <v>0.24603174603174602</v>
      </c>
      <c r="AP32" s="76">
        <f>'2018'!AJ6</f>
        <v>3.72</v>
      </c>
      <c r="AQ32" s="21">
        <f>'2018'!AK6</f>
        <v>10</v>
      </c>
      <c r="AR32" s="21">
        <f>'2018'!AL6</f>
        <v>4</v>
      </c>
      <c r="AS32" s="21">
        <f>'2018'!AM6</f>
        <v>0</v>
      </c>
      <c r="AT32" s="21">
        <f>'2018'!AN6</f>
        <v>10</v>
      </c>
      <c r="AU32" s="21">
        <f>'2018'!AO6</f>
        <v>2</v>
      </c>
      <c r="AV32" s="21">
        <f>'2018'!AP6</f>
        <v>3</v>
      </c>
      <c r="AW32" s="21">
        <f>'2018'!AQ6</f>
        <v>9</v>
      </c>
      <c r="AX32" s="21">
        <f>'2018'!AR6</f>
        <v>5</v>
      </c>
      <c r="AY32" s="21">
        <f>'2018'!AS6</f>
        <v>7</v>
      </c>
      <c r="AZ32" s="21">
        <f>'2018'!AT6</f>
        <v>8</v>
      </c>
      <c r="BA32" s="21">
        <f>'2018'!AU6</f>
        <v>10</v>
      </c>
      <c r="BB32" s="21">
        <f>'2018'!AV6</f>
        <v>0</v>
      </c>
      <c r="BC32" s="21">
        <f>'2018'!AW6</f>
        <v>5.5600000000000005</v>
      </c>
      <c r="BD32" s="21">
        <f>'2018'!AX6</f>
        <v>5.5600000000000005</v>
      </c>
      <c r="BE32" s="21">
        <f>'2018'!AY6</f>
        <v>1.0874999999999999</v>
      </c>
      <c r="BF32" s="130">
        <f>'2018'!AZ6</f>
        <v>1.0874999999999999</v>
      </c>
      <c r="BG32" s="103">
        <f>'2018'!BA6</f>
        <v>0</v>
      </c>
      <c r="BH32" s="23">
        <f>'2018'!BB6</f>
        <v>1</v>
      </c>
      <c r="BI32" s="23">
        <f>'2018'!BC6</f>
        <v>0</v>
      </c>
      <c r="BJ32" s="23">
        <f>'2018'!BD6</f>
        <v>0</v>
      </c>
      <c r="BK32" s="23">
        <f>'2018'!BE6</f>
        <v>0</v>
      </c>
      <c r="BL32" s="23">
        <f>'2018'!BF6</f>
        <v>0</v>
      </c>
      <c r="BM32" s="23">
        <f>'2018'!BG6</f>
        <v>0</v>
      </c>
      <c r="BN32" s="74">
        <f>'2018'!BH6</f>
        <v>0</v>
      </c>
      <c r="BO32" s="74">
        <f>'2018'!BI6</f>
        <v>0</v>
      </c>
      <c r="BP32" s="74">
        <f>'2018'!BJ6</f>
        <v>0</v>
      </c>
      <c r="BQ32" s="23">
        <f>'2018'!BK6</f>
        <v>0</v>
      </c>
      <c r="BR32" s="23">
        <f>'2018'!BL6</f>
        <v>1</v>
      </c>
      <c r="BS32" s="55">
        <f>'2018'!BM6</f>
        <v>0</v>
      </c>
      <c r="BT32" s="61">
        <f>'2018'!BN6</f>
        <v>0</v>
      </c>
      <c r="BU32" s="61">
        <f>'2018'!BO6</f>
        <v>0</v>
      </c>
      <c r="BV32" s="61">
        <f>'2018'!BP6</f>
        <v>0</v>
      </c>
      <c r="BW32" s="72">
        <f>'2018'!BQ6</f>
        <v>0</v>
      </c>
      <c r="BX32" s="61">
        <f>'2018'!BR6</f>
        <v>0</v>
      </c>
      <c r="BY32" s="22">
        <f>'2018'!BS6</f>
        <v>2055</v>
      </c>
      <c r="BZ32" s="23">
        <f>'2018'!BT6</f>
        <v>2853</v>
      </c>
      <c r="CA32" s="23">
        <f>'2018'!BU6</f>
        <v>0</v>
      </c>
      <c r="CB32" s="23">
        <f>'2018'!BV6</f>
        <v>0</v>
      </c>
      <c r="CC32" s="23">
        <f>'2018'!BW6</f>
        <v>0</v>
      </c>
      <c r="CD32" s="23">
        <f>'2018'!BX6</f>
        <v>0</v>
      </c>
      <c r="CE32" s="23">
        <f>'2018'!BY6</f>
        <v>0</v>
      </c>
      <c r="CF32" s="74">
        <f>'2018'!BZ6</f>
        <v>0</v>
      </c>
      <c r="CG32" s="74">
        <f>'2018'!CA6</f>
        <v>0</v>
      </c>
      <c r="CH32" s="74">
        <f>'2018'!CB6</f>
        <v>0</v>
      </c>
      <c r="CI32" s="23">
        <f>'2018'!CC6</f>
        <v>660</v>
      </c>
      <c r="CJ32" s="23">
        <f>'2018'!CD6</f>
        <v>1669</v>
      </c>
      <c r="CK32" s="55">
        <f>'2018'!CE6</f>
        <v>0</v>
      </c>
      <c r="CL32" s="61">
        <f>'2018'!CF6</f>
        <v>0</v>
      </c>
      <c r="CM32" s="61">
        <f>'2018'!CG6</f>
        <v>0</v>
      </c>
      <c r="CN32" s="61">
        <f>'2018'!CH6</f>
        <v>0</v>
      </c>
      <c r="CO32" s="73">
        <f>'2018'!CI6</f>
        <v>0</v>
      </c>
      <c r="CP32" s="62">
        <f>'2018'!CJ6</f>
        <v>0</v>
      </c>
      <c r="CQ32" s="22">
        <f>'2018'!CK6</f>
        <v>43</v>
      </c>
      <c r="CR32" s="23">
        <f>'2018'!CL6</f>
        <v>2235</v>
      </c>
      <c r="CS32" s="23">
        <f>'2018'!CM6</f>
        <v>0</v>
      </c>
      <c r="CT32" s="23">
        <f>'2018'!CN6</f>
        <v>0</v>
      </c>
      <c r="CU32" s="23">
        <f>'2018'!CO6</f>
        <v>6</v>
      </c>
      <c r="CV32" s="23">
        <f>'2018'!CP6</f>
        <v>4</v>
      </c>
      <c r="CW32" s="23">
        <f>'2018'!CQ6</f>
        <v>80</v>
      </c>
      <c r="CX32" s="24">
        <f>'2018'!CR6</f>
        <v>0</v>
      </c>
      <c r="CY32" s="24">
        <f>'2018'!CS6</f>
        <v>0</v>
      </c>
      <c r="CZ32" s="23">
        <f>'2018'!CT6</f>
        <v>0</v>
      </c>
      <c r="DA32" s="23">
        <f>'2018'!CU6</f>
        <v>40</v>
      </c>
      <c r="DB32" s="23">
        <f>'2018'!CV6</f>
        <v>2334</v>
      </c>
      <c r="DC32" s="55">
        <f>'2018'!CW6</f>
        <v>1</v>
      </c>
      <c r="DD32" s="61">
        <f>'2018'!CX6</f>
        <v>13.3</v>
      </c>
      <c r="DE32" s="61">
        <f>'2018'!CY6</f>
        <v>0</v>
      </c>
      <c r="DF32" s="61">
        <f>'2018'!CZ6</f>
        <v>0</v>
      </c>
      <c r="DG32" s="73">
        <f>'2018'!DA6</f>
        <v>0.33</v>
      </c>
      <c r="DH32" s="62">
        <f>'2018'!DB6</f>
        <v>2</v>
      </c>
      <c r="DI32" s="22">
        <f>'2018'!DC6</f>
        <v>3202</v>
      </c>
      <c r="DJ32" s="23">
        <f>'2018'!DD6</f>
        <v>3207</v>
      </c>
      <c r="DK32" s="23">
        <f>'2018'!DE6</f>
        <v>28</v>
      </c>
      <c r="DL32" s="23">
        <f>'2018'!DF6</f>
        <v>15</v>
      </c>
      <c r="DM32" s="23">
        <f>'2018'!DG6</f>
        <v>378</v>
      </c>
      <c r="DN32" s="23">
        <f>'2018'!DH6</f>
        <v>209</v>
      </c>
      <c r="DO32" s="23">
        <f>'2018'!DI6</f>
        <v>67</v>
      </c>
      <c r="DP32" s="74">
        <f>'2018'!DJ6</f>
        <v>10.6</v>
      </c>
      <c r="DQ32" s="74">
        <f>'2018'!DK6</f>
        <v>4.0999999999999996</v>
      </c>
      <c r="DR32" s="74">
        <f>'2018'!DL6</f>
        <v>46.5</v>
      </c>
      <c r="DS32" s="23">
        <f>'2018'!DM6</f>
        <v>713</v>
      </c>
      <c r="DT32" s="23">
        <f>'2018'!DN6</f>
        <v>3098</v>
      </c>
      <c r="DU32" s="55">
        <f>'2018'!DO6</f>
        <v>126</v>
      </c>
      <c r="DV32" s="61">
        <f>'2018'!DP6</f>
        <v>5.7</v>
      </c>
      <c r="DW32" s="61">
        <f>'2018'!DQ6</f>
        <v>7</v>
      </c>
      <c r="DX32" s="61">
        <f>'2018'!DR6</f>
        <v>31</v>
      </c>
      <c r="DY32" s="73">
        <f>'2018'!DS6</f>
        <v>3.72</v>
      </c>
      <c r="DZ32" s="62">
        <f>'2018'!DT6</f>
        <v>25</v>
      </c>
      <c r="EA32" s="22">
        <f>'2018'!DU6</f>
        <v>1812</v>
      </c>
      <c r="EB32" s="23">
        <f>'2018'!DV6</f>
        <v>2304</v>
      </c>
      <c r="EC32" s="23">
        <f>'2018'!DW6</f>
        <v>16</v>
      </c>
      <c r="ED32" s="23">
        <f>'2018'!DX6</f>
        <v>6</v>
      </c>
      <c r="EE32" s="23">
        <f>'2018'!DY6</f>
        <v>271</v>
      </c>
      <c r="EF32" s="23">
        <f>'2018'!DZ6</f>
        <v>152</v>
      </c>
      <c r="EG32" s="23">
        <f>'2018'!EA6</f>
        <v>66.5</v>
      </c>
      <c r="EH32" s="24">
        <f>'2018'!EB6</f>
        <v>6.1</v>
      </c>
      <c r="EI32" s="24">
        <f>'2018'!EC6</f>
        <v>4.9000000000000004</v>
      </c>
      <c r="EJ32" s="24">
        <f>'2018'!ED6</f>
        <v>39.1</v>
      </c>
      <c r="EK32" s="23">
        <f>'2018'!EE6</f>
        <v>345</v>
      </c>
      <c r="EL32" s="23">
        <f>'2018'!EF6</f>
        <v>1196.8</v>
      </c>
      <c r="EM32" s="55">
        <f>'2018'!EG6</f>
        <v>74</v>
      </c>
      <c r="EN32" s="73">
        <f>'2018'!EH6</f>
        <v>4.7</v>
      </c>
      <c r="EO32" s="61">
        <f>'2018'!EI6</f>
        <v>5</v>
      </c>
      <c r="EP32" s="61">
        <f>'2018'!EJ6</f>
        <v>10</v>
      </c>
      <c r="EQ32" s="73">
        <f>'2018'!EK6</f>
        <v>2.99</v>
      </c>
      <c r="ER32" s="62">
        <f>'2018'!EL6</f>
        <v>15</v>
      </c>
    </row>
    <row r="33" spans="1:148" ht="15.75" customHeight="1" x14ac:dyDescent="0.2">
      <c r="A33" s="111">
        <f t="shared" si="0"/>
        <v>31</v>
      </c>
      <c r="B33" s="109">
        <f>'2016'!A4</f>
        <v>2</v>
      </c>
      <c r="C33" s="109">
        <v>2016</v>
      </c>
      <c r="D33" s="86" t="str">
        <f>'2016'!B4</f>
        <v>Paxton Lynch</v>
      </c>
      <c r="E33" s="86" t="str" cm="1">
        <f t="array" ref="E33">_xlfn.IFS(F33&gt;13,"Cornerstone",AND(F33&gt;11.5,F33&lt;13),"Elite",AND(F33&gt;10,F33&lt;11.5),"Elite Upside",AND(F33&gt;=8.5,F33&lt;10),"Upside",AND(F33&gt;6.25,F33&lt;8.5),"Upside Lite",AND(F33&gt;4.5,F33&lt;6.25),"Outlier",AND(F33&gt;=3.5,F33&lt;4.5),"Outlier Lite",F33&lt;3.5,"Purgatory")</f>
        <v>Upside</v>
      </c>
      <c r="F33" s="11">
        <f>'2016'!C4</f>
        <v>9.9990937500000001</v>
      </c>
      <c r="G33" s="11">
        <f t="shared" si="1"/>
        <v>85</v>
      </c>
      <c r="H33" s="245">
        <f t="shared" si="2"/>
        <v>1.382438339325649</v>
      </c>
      <c r="I33" s="43" t="str">
        <f>'2016'!D4</f>
        <v>Memphis</v>
      </c>
      <c r="J33" s="14">
        <f>'2016'!E4</f>
        <v>6</v>
      </c>
      <c r="K33" s="44">
        <f>'2016'!F4</f>
        <v>34377</v>
      </c>
      <c r="L33" s="15">
        <f>'2016'!G4</f>
        <v>31.643835616438356</v>
      </c>
      <c r="M33" s="15" t="str">
        <f>'2016'!H4</f>
        <v>JR</v>
      </c>
      <c r="N33" s="15">
        <f>'2016'!I4</f>
        <v>22.219178082191782</v>
      </c>
      <c r="O33" s="15" t="str">
        <f>'2016'!J4</f>
        <v>Distributor</v>
      </c>
      <c r="P33" s="14">
        <f>'2016'!K4</f>
        <v>79</v>
      </c>
      <c r="Q33" s="14">
        <f>'2016'!L4</f>
        <v>245</v>
      </c>
      <c r="R33" s="15">
        <f t="shared" si="3"/>
        <v>27.600049111330403</v>
      </c>
      <c r="S33" s="14">
        <f>'2016'!M4</f>
        <v>4.8600000000000003</v>
      </c>
      <c r="T33" s="16">
        <f>'2016'!N4</f>
        <v>1</v>
      </c>
      <c r="U33" s="46">
        <f>'2016'!O4</f>
        <v>0</v>
      </c>
      <c r="V33" s="47">
        <f>'2016'!P4</f>
        <v>0</v>
      </c>
      <c r="W33" s="47">
        <f>'2016'!Q4</f>
        <v>0.98941289701636193</v>
      </c>
      <c r="X33" s="47">
        <f>'2016'!R4</f>
        <v>0.98537061118335501</v>
      </c>
      <c r="Y33" s="47">
        <f>'2016'!S4</f>
        <v>0.94871153365023764</v>
      </c>
      <c r="Z33" s="17">
        <f>'2016'!T4</f>
        <v>0.96906221533329973</v>
      </c>
      <c r="AA33" s="17">
        <f>'2016'!U4</f>
        <v>0.72679666149997479</v>
      </c>
      <c r="AB33" s="17">
        <f>'2016'!V4</f>
        <v>0.16558317399617592</v>
      </c>
      <c r="AC33" s="17">
        <f>'2016'!W4</f>
        <v>0.13760718660677829</v>
      </c>
      <c r="AD33" s="17">
        <f>'2016'!X4</f>
        <v>0.15159518030147712</v>
      </c>
      <c r="AE33" s="18">
        <f>'2016'!Y4</f>
        <v>0.11369638522610784</v>
      </c>
      <c r="AF33" s="19">
        <f>'2016'!Z4</f>
        <v>19.561643835616437</v>
      </c>
      <c r="AG33" s="20">
        <f>'2016'!AA4</f>
        <v>87.831642218018501</v>
      </c>
      <c r="AH33" s="71">
        <f>'2016'!AB4</f>
        <v>0.67042889390519189</v>
      </c>
      <c r="AI33" s="102">
        <f>'2016'!AC4</f>
        <v>12.767676767676768</v>
      </c>
      <c r="AJ33" s="71">
        <f>'2016'!AD4</f>
        <v>0.77099999999999991</v>
      </c>
      <c r="AK33" s="71">
        <f>'2016'!AE4</f>
        <v>0.06</v>
      </c>
      <c r="AL33" s="71">
        <f>'2016'!AF4</f>
        <v>2.7000000000000003E-2</v>
      </c>
      <c r="AM33" s="70">
        <f>'2016'!AG4</f>
        <v>0.51800000000000002</v>
      </c>
      <c r="AN33" s="20">
        <f>'2016'!AH4</f>
        <v>4.0999999999999996</v>
      </c>
      <c r="AO33" s="20">
        <f>'2016'!AI4</f>
        <v>0.11290322580645161</v>
      </c>
      <c r="AP33" s="76">
        <f>'2016'!AJ4</f>
        <v>1.9</v>
      </c>
      <c r="AQ33" s="21">
        <f>'2016'!AK4</f>
        <v>6</v>
      </c>
      <c r="AR33" s="21">
        <f>'2016'!AL4</f>
        <v>6</v>
      </c>
      <c r="AS33" s="21">
        <f>'2016'!AM4</f>
        <v>7</v>
      </c>
      <c r="AT33" s="21">
        <f>'2016'!AN4</f>
        <v>4</v>
      </c>
      <c r="AU33" s="21">
        <f>'2016'!AO4</f>
        <v>8</v>
      </c>
      <c r="AV33" s="21">
        <f>'2016'!AP4</f>
        <v>6</v>
      </c>
      <c r="AW33" s="21">
        <f>'2016'!AQ4</f>
        <v>4</v>
      </c>
      <c r="AX33" s="21">
        <f>'2016'!AR4</f>
        <v>2</v>
      </c>
      <c r="AY33" s="21">
        <f>'2016'!AS4</f>
        <v>1</v>
      </c>
      <c r="AZ33" s="21">
        <f>'2016'!AT4</f>
        <v>2</v>
      </c>
      <c r="BA33" s="21">
        <f>'2016'!AU4</f>
        <v>10</v>
      </c>
      <c r="BB33" s="21">
        <f>'2016'!AV4</f>
        <v>0</v>
      </c>
      <c r="BC33" s="21">
        <f>'2016'!AW4</f>
        <v>9.07</v>
      </c>
      <c r="BD33" s="21">
        <f>'2016'!AX4</f>
        <v>7.2560000000000002</v>
      </c>
      <c r="BE33" s="21">
        <f>'2016'!AY4</f>
        <v>0.33750000000000002</v>
      </c>
      <c r="BF33" s="130">
        <f>'2016'!AZ4</f>
        <v>0.16875000000000001</v>
      </c>
      <c r="BG33" s="103">
        <f>'2016'!BA4</f>
        <v>0</v>
      </c>
      <c r="BH33" s="23">
        <f>'2016'!BB4</f>
        <v>1</v>
      </c>
      <c r="BI33" s="23">
        <f>'2016'!BC4</f>
        <v>0</v>
      </c>
      <c r="BJ33" s="23">
        <f>'2016'!BD4</f>
        <v>0</v>
      </c>
      <c r="BK33" s="23">
        <f>'2016'!BE4</f>
        <v>0</v>
      </c>
      <c r="BL33" s="23">
        <f>'2016'!BF4</f>
        <v>0</v>
      </c>
      <c r="BM33" s="23">
        <f>'2016'!BG4</f>
        <v>0</v>
      </c>
      <c r="BN33" s="74">
        <f>'2016'!BH4</f>
        <v>0</v>
      </c>
      <c r="BO33" s="74">
        <f>'2016'!BI4</f>
        <v>0</v>
      </c>
      <c r="BP33" s="74">
        <f>'2016'!BJ4</f>
        <v>0</v>
      </c>
      <c r="BQ33" s="23">
        <f>'2016'!BK4</f>
        <v>0</v>
      </c>
      <c r="BR33" s="23">
        <f>'2016'!BL4</f>
        <v>1</v>
      </c>
      <c r="BS33" s="55">
        <f>'2016'!BM4</f>
        <v>0</v>
      </c>
      <c r="BT33" s="61">
        <f>'2016'!BN4</f>
        <v>0</v>
      </c>
      <c r="BU33" s="61">
        <f>'2016'!BO4</f>
        <v>0</v>
      </c>
      <c r="BV33" s="61">
        <f>'2016'!BP4</f>
        <v>0</v>
      </c>
      <c r="BW33" s="72">
        <f>'2016'!BQ4</f>
        <v>0</v>
      </c>
      <c r="BX33" s="61">
        <f>'2016'!BR4</f>
        <v>0</v>
      </c>
      <c r="BY33" s="22">
        <f>'2016'!BS4</f>
        <v>0</v>
      </c>
      <c r="BZ33" s="23">
        <f>'2016'!BT4</f>
        <v>1</v>
      </c>
      <c r="CA33" s="23">
        <f>'2016'!BU4</f>
        <v>0</v>
      </c>
      <c r="CB33" s="23">
        <f>'2016'!BV4</f>
        <v>0</v>
      </c>
      <c r="CC33" s="23">
        <f>'2016'!BW4</f>
        <v>0</v>
      </c>
      <c r="CD33" s="23">
        <f>'2016'!BX4</f>
        <v>0</v>
      </c>
      <c r="CE33" s="23">
        <f>'2016'!BY4</f>
        <v>0</v>
      </c>
      <c r="CF33" s="74">
        <f>'2016'!BZ4</f>
        <v>0</v>
      </c>
      <c r="CG33" s="74">
        <f>'2016'!CA4</f>
        <v>0</v>
      </c>
      <c r="CH33" s="74">
        <f>'2016'!CB4</f>
        <v>0</v>
      </c>
      <c r="CI33" s="23">
        <f>'2016'!CC4</f>
        <v>0</v>
      </c>
      <c r="CJ33" s="23">
        <f>'2016'!CD4</f>
        <v>1</v>
      </c>
      <c r="CK33" s="55">
        <f>'2016'!CE4</f>
        <v>0</v>
      </c>
      <c r="CL33" s="61">
        <f>'2016'!CF4</f>
        <v>0</v>
      </c>
      <c r="CM33" s="61">
        <f>'2016'!CG4</f>
        <v>0</v>
      </c>
      <c r="CN33" s="61">
        <f>'2016'!CH4</f>
        <v>0</v>
      </c>
      <c r="CO33" s="73">
        <f>'2016'!CI4</f>
        <v>0</v>
      </c>
      <c r="CP33" s="62">
        <f>'2016'!CJ4</f>
        <v>0</v>
      </c>
      <c r="CQ33" s="22">
        <f>'2016'!CK4</f>
        <v>2056</v>
      </c>
      <c r="CR33" s="23">
        <f>'2016'!CL4</f>
        <v>2078</v>
      </c>
      <c r="CS33" s="23">
        <f>'2016'!CM4</f>
        <v>9</v>
      </c>
      <c r="CT33" s="23">
        <f>'2016'!CN4</f>
        <v>10</v>
      </c>
      <c r="CU33" s="23">
        <f>'2016'!CO4</f>
        <v>349</v>
      </c>
      <c r="CV33" s="23">
        <f>'2016'!CP4</f>
        <v>203</v>
      </c>
      <c r="CW33" s="23">
        <f>'2016'!CQ4</f>
        <v>0</v>
      </c>
      <c r="CX33" s="24">
        <f>'2016'!CR4</f>
        <v>0</v>
      </c>
      <c r="CY33" s="24">
        <f>'2016'!CS4</f>
        <v>0</v>
      </c>
      <c r="CZ33" s="23">
        <f>'2016'!CT4</f>
        <v>0</v>
      </c>
      <c r="DA33" s="23">
        <f>'2016'!CU4</f>
        <v>0</v>
      </c>
      <c r="DB33" s="23">
        <f>'2016'!CV4</f>
        <v>1</v>
      </c>
      <c r="DC33" s="55">
        <f>'2016'!CW4</f>
        <v>0</v>
      </c>
      <c r="DD33" s="61">
        <f>'2016'!CX4</f>
        <v>0</v>
      </c>
      <c r="DE33" s="61">
        <f>'2016'!CY4</f>
        <v>0</v>
      </c>
      <c r="DF33" s="61">
        <f>'2016'!CZ4</f>
        <v>0</v>
      </c>
      <c r="DG33" s="73">
        <f>'2016'!DA4</f>
        <v>0</v>
      </c>
      <c r="DH33" s="62">
        <f>'2016'!DB4</f>
        <v>0</v>
      </c>
      <c r="DI33" s="22">
        <f>'2016'!DC4</f>
        <v>3031</v>
      </c>
      <c r="DJ33" s="23">
        <f>'2016'!DD4</f>
        <v>3076</v>
      </c>
      <c r="DK33" s="23">
        <f>'2016'!DE4</f>
        <v>22</v>
      </c>
      <c r="DL33" s="23">
        <f>'2016'!DF4</f>
        <v>9</v>
      </c>
      <c r="DM33" s="23">
        <f>'2016'!DG4</f>
        <v>416</v>
      </c>
      <c r="DN33" s="23">
        <f>'2016'!DH4</f>
        <v>260</v>
      </c>
      <c r="DO33" s="23">
        <f>'2016'!DI4</f>
        <v>72.5</v>
      </c>
      <c r="DP33" s="74">
        <f>'2016'!DJ4</f>
        <v>6</v>
      </c>
      <c r="DQ33" s="74">
        <f>'2016'!DK4</f>
        <v>3.6</v>
      </c>
      <c r="DR33" s="74">
        <f>'2016'!DL4</f>
        <v>46</v>
      </c>
      <c r="DS33" s="23">
        <f>'2016'!DM4</f>
        <v>433</v>
      </c>
      <c r="DT33" s="23">
        <f>'2016'!DN4</f>
        <v>2615</v>
      </c>
      <c r="DU33" s="55">
        <f>'2016'!DO4</f>
        <v>82</v>
      </c>
      <c r="DV33" s="61">
        <f>'2016'!DP4</f>
        <v>4</v>
      </c>
      <c r="DW33" s="61">
        <f>'2016'!DQ4</f>
        <v>13</v>
      </c>
      <c r="DX33" s="61">
        <f>'2016'!DR4</f>
        <v>9</v>
      </c>
      <c r="DY33" s="73">
        <f>'2016'!DS4</f>
        <v>1.79</v>
      </c>
      <c r="DZ33" s="62">
        <f>'2016'!DT4</f>
        <v>15</v>
      </c>
      <c r="EA33" s="22">
        <f>'2016'!DU4</f>
        <v>3792</v>
      </c>
      <c r="EB33" s="23">
        <f>'2016'!DV4</f>
        <v>3997</v>
      </c>
      <c r="EC33" s="23">
        <f>'2016'!DW4</f>
        <v>28</v>
      </c>
      <c r="ED33" s="23">
        <f>'2016'!DX4</f>
        <v>4</v>
      </c>
      <c r="EE33" s="23">
        <f>'2016'!DY4</f>
        <v>443</v>
      </c>
      <c r="EF33" s="23">
        <f>'2016'!DZ4</f>
        <v>297</v>
      </c>
      <c r="EG33" s="23">
        <f>'2016'!EA4</f>
        <v>77.099999999999994</v>
      </c>
      <c r="EH33" s="24">
        <f>'2016'!EB4</f>
        <v>3.8</v>
      </c>
      <c r="EI33" s="24">
        <f>'2016'!EC4</f>
        <v>2.7</v>
      </c>
      <c r="EJ33" s="24">
        <f>'2016'!ED4</f>
        <v>51.8</v>
      </c>
      <c r="EK33" s="23">
        <f>'2016'!EE4</f>
        <v>337</v>
      </c>
      <c r="EL33" s="23">
        <f>'2016'!EF4</f>
        <v>2449</v>
      </c>
      <c r="EM33" s="55">
        <f>'2016'!EG4</f>
        <v>62</v>
      </c>
      <c r="EN33" s="73">
        <f>'2016'!EH4</f>
        <v>4.0999999999999996</v>
      </c>
      <c r="EO33" s="61">
        <f>'2016'!EI4</f>
        <v>2</v>
      </c>
      <c r="EP33" s="61">
        <f>'2016'!EJ4</f>
        <v>7</v>
      </c>
      <c r="EQ33" s="73">
        <f>'2016'!EK4</f>
        <v>1.9</v>
      </c>
      <c r="ER33" s="62">
        <f>'2016'!EL4</f>
        <v>9</v>
      </c>
    </row>
    <row r="34" spans="1:148" ht="15.75" customHeight="1" x14ac:dyDescent="0.2">
      <c r="A34" s="111">
        <f t="shared" si="0"/>
        <v>32</v>
      </c>
      <c r="B34" s="109">
        <f>'2017'!A5</f>
        <v>3</v>
      </c>
      <c r="C34" s="109">
        <v>2017</v>
      </c>
      <c r="D34" s="86" t="str">
        <f>'2017'!B5</f>
        <v>Mitchell Trubisky</v>
      </c>
      <c r="E34" s="86" t="str" cm="1">
        <f t="array" ref="E34">_xlfn.IFS(F34&gt;13,"Cornerstone",AND(F34&gt;11.5,F34&lt;13),"Elite",AND(F34&gt;10,F34&lt;11.5),"Elite Upside",AND(F34&gt;=8.5,F34&lt;10),"Upside",AND(F34&gt;6.25,F34&lt;8.5),"Upside Lite",AND(F34&gt;4.5,F34&lt;6.25),"Outlier",AND(F34&gt;=3.5,F34&lt;4.5),"Outlier Lite",F34&lt;3.5,"Purgatory")</f>
        <v>Upside</v>
      </c>
      <c r="F34" s="11">
        <f>'2017'!C5</f>
        <v>9.9664062500000004</v>
      </c>
      <c r="G34" s="11">
        <f t="shared" si="1"/>
        <v>84.5</v>
      </c>
      <c r="H34" s="245">
        <f t="shared" si="2"/>
        <v>1.3728955672127825</v>
      </c>
      <c r="I34" s="43" t="str">
        <f>'2017'!D5</f>
        <v>North Carolina</v>
      </c>
      <c r="J34" s="14">
        <f>'2017'!E5</f>
        <v>4</v>
      </c>
      <c r="K34" s="44">
        <f>'2017'!F5</f>
        <v>34566</v>
      </c>
      <c r="L34" s="15">
        <f>'2017'!G5</f>
        <v>31.126027397260273</v>
      </c>
      <c r="M34" s="15" t="str">
        <f>'2017'!H5</f>
        <v>RS JR</v>
      </c>
      <c r="N34" s="15">
        <f>'2017'!I5</f>
        <v>22.701369863013699</v>
      </c>
      <c r="O34" s="15" t="str">
        <f>'2017'!J5</f>
        <v>Mobile Passer</v>
      </c>
      <c r="P34" s="14">
        <f>'2017'!K5</f>
        <v>74</v>
      </c>
      <c r="Q34" s="14">
        <f>'2017'!L5</f>
        <v>222</v>
      </c>
      <c r="R34" s="15">
        <f t="shared" si="3"/>
        <v>28.502797546135632</v>
      </c>
      <c r="S34" s="14">
        <f>'2017'!M5</f>
        <v>4.67</v>
      </c>
      <c r="T34" s="16">
        <f>'2017'!N5</f>
        <v>1</v>
      </c>
      <c r="U34" s="46">
        <f>'2017'!O5</f>
        <v>0</v>
      </c>
      <c r="V34" s="47">
        <f>'2017'!P5</f>
        <v>0</v>
      </c>
      <c r="W34" s="47">
        <f>'2017'!Q5</f>
        <v>0.12700608743774211</v>
      </c>
      <c r="X34" s="47">
        <f>'2017'!R5</f>
        <v>0.15118496322527922</v>
      </c>
      <c r="Y34" s="47">
        <f>'2017'!S5</f>
        <v>0.98845447389136709</v>
      </c>
      <c r="Z34" s="17">
        <f>'2017'!T5</f>
        <v>0.98845447389136709</v>
      </c>
      <c r="AA34" s="17">
        <f>'2017'!U5</f>
        <v>0.88960902650223039</v>
      </c>
      <c r="AB34" s="17">
        <f>'2017'!V5</f>
        <v>3.195084485407066E-2</v>
      </c>
      <c r="AC34" s="17">
        <f>'2017'!W5</f>
        <v>0.2158130283441074</v>
      </c>
      <c r="AD34" s="17">
        <f>'2017'!X5</f>
        <v>0.2158130283441074</v>
      </c>
      <c r="AE34" s="18">
        <f>'2017'!Y5</f>
        <v>0.19423172550969667</v>
      </c>
      <c r="AF34" s="19">
        <f>'2017'!Z5</f>
        <v>22.046575342465754</v>
      </c>
      <c r="AG34" s="20">
        <f>'2017'!AA5</f>
        <v>93.350241936382361</v>
      </c>
      <c r="AH34" s="71">
        <f>'2017'!AB5</f>
        <v>0.85106382978723405</v>
      </c>
      <c r="AI34" s="102">
        <f>'2017'!AC5</f>
        <v>12.31045751633987</v>
      </c>
      <c r="AJ34" s="71">
        <f>'2017'!AD5</f>
        <v>0.85099999999999998</v>
      </c>
      <c r="AK34" s="71">
        <f>'2017'!AE5</f>
        <v>5.5E-2</v>
      </c>
      <c r="AL34" s="71">
        <f>'2017'!AF5</f>
        <v>3.7000000000000005E-2</v>
      </c>
      <c r="AM34" s="70">
        <f>'2017'!AG5</f>
        <v>0.40799999999999997</v>
      </c>
      <c r="AN34" s="20">
        <f>'2017'!AH5</f>
        <v>6.5</v>
      </c>
      <c r="AO34" s="20">
        <f>'2017'!AI5</f>
        <v>0.21052631578947367</v>
      </c>
      <c r="AP34" s="76">
        <f>'2017'!AJ5</f>
        <v>3.99</v>
      </c>
      <c r="AQ34" s="21">
        <f>'2017'!AK5</f>
        <v>0</v>
      </c>
      <c r="AR34" s="21">
        <f>'2017'!AL5</f>
        <v>4</v>
      </c>
      <c r="AS34" s="21">
        <f>'2017'!AM5</f>
        <v>10</v>
      </c>
      <c r="AT34" s="21">
        <f>'2017'!AN5</f>
        <v>3</v>
      </c>
      <c r="AU34" s="21">
        <f>'2017'!AO5</f>
        <v>4</v>
      </c>
      <c r="AV34" s="21">
        <f>'2017'!AP5</f>
        <v>0</v>
      </c>
      <c r="AW34" s="21">
        <f>'2017'!AQ5</f>
        <v>8</v>
      </c>
      <c r="AX34" s="21">
        <f>'2017'!AR5</f>
        <v>7</v>
      </c>
      <c r="AY34" s="21">
        <f>'2017'!AS5</f>
        <v>6</v>
      </c>
      <c r="AZ34" s="21">
        <f>'2017'!AT5</f>
        <v>9</v>
      </c>
      <c r="BA34" s="21">
        <f>'2017'!AU5</f>
        <v>10</v>
      </c>
      <c r="BB34" s="21">
        <f>'2017'!AV5</f>
        <v>0</v>
      </c>
      <c r="BC34" s="21">
        <f>'2017'!AW5</f>
        <v>6.8</v>
      </c>
      <c r="BD34" s="21">
        <f>'2017'!AX5</f>
        <v>6.8</v>
      </c>
      <c r="BE34" s="21">
        <f>'2017'!AY5</f>
        <v>1.125</v>
      </c>
      <c r="BF34" s="130">
        <f>'2017'!AZ5</f>
        <v>0.84375</v>
      </c>
      <c r="BG34" s="103">
        <f>'2017'!BA5</f>
        <v>0</v>
      </c>
      <c r="BH34" s="23">
        <f>'2017'!BB5</f>
        <v>1</v>
      </c>
      <c r="BI34" s="23">
        <f>'2017'!BC5</f>
        <v>0</v>
      </c>
      <c r="BJ34" s="23">
        <f>'2017'!BD5</f>
        <v>0</v>
      </c>
      <c r="BK34" s="23">
        <f>'2017'!BE5</f>
        <v>0</v>
      </c>
      <c r="BL34" s="23">
        <f>'2017'!BF5</f>
        <v>0</v>
      </c>
      <c r="BM34" s="23">
        <f>'2017'!BG5</f>
        <v>0</v>
      </c>
      <c r="BN34" s="74">
        <f>'2017'!BH5</f>
        <v>0</v>
      </c>
      <c r="BO34" s="74">
        <f>'2017'!BI5</f>
        <v>0</v>
      </c>
      <c r="BP34" s="74">
        <f>'2017'!BJ5</f>
        <v>0</v>
      </c>
      <c r="BQ34" s="23">
        <f>'2017'!BK5</f>
        <v>0</v>
      </c>
      <c r="BR34" s="23">
        <f>'2017'!BL5</f>
        <v>1</v>
      </c>
      <c r="BS34" s="55">
        <f>'2017'!BM5</f>
        <v>0</v>
      </c>
      <c r="BT34" s="61">
        <f>'2017'!BN5</f>
        <v>0</v>
      </c>
      <c r="BU34" s="61">
        <f>'2017'!BO5</f>
        <v>0</v>
      </c>
      <c r="BV34" s="61">
        <f>'2017'!BP5</f>
        <v>0</v>
      </c>
      <c r="BW34" s="72">
        <f>'2017'!BQ5</f>
        <v>0</v>
      </c>
      <c r="BX34" s="61">
        <f>'2017'!BR5</f>
        <v>0</v>
      </c>
      <c r="BY34" s="22">
        <f>'2017'!BS5</f>
        <v>0</v>
      </c>
      <c r="BZ34" s="23">
        <f>'2017'!BT5</f>
        <v>1</v>
      </c>
      <c r="CA34" s="23">
        <f>'2017'!BU5</f>
        <v>0</v>
      </c>
      <c r="CB34" s="23">
        <f>'2017'!BV5</f>
        <v>0</v>
      </c>
      <c r="CC34" s="23">
        <f>'2017'!BW5</f>
        <v>0</v>
      </c>
      <c r="CD34" s="23">
        <f>'2017'!BX5</f>
        <v>0</v>
      </c>
      <c r="CE34" s="23">
        <f>'2017'!BY5</f>
        <v>0</v>
      </c>
      <c r="CF34" s="74">
        <f>'2017'!BZ5</f>
        <v>0</v>
      </c>
      <c r="CG34" s="74">
        <f>'2017'!CA5</f>
        <v>0</v>
      </c>
      <c r="CH34" s="74">
        <f>'2017'!CB5</f>
        <v>0</v>
      </c>
      <c r="CI34" s="23">
        <f>'2017'!CC5</f>
        <v>0</v>
      </c>
      <c r="CJ34" s="23">
        <f>'2017'!CD5</f>
        <v>1</v>
      </c>
      <c r="CK34" s="55">
        <f>'2017'!CE5</f>
        <v>0</v>
      </c>
      <c r="CL34" s="61">
        <f>'2017'!CF5</f>
        <v>0</v>
      </c>
      <c r="CM34" s="61">
        <f>'2017'!CG5</f>
        <v>0</v>
      </c>
      <c r="CN34" s="61">
        <f>'2017'!CH5</f>
        <v>0</v>
      </c>
      <c r="CO34" s="73">
        <f>'2017'!CI5</f>
        <v>0</v>
      </c>
      <c r="CP34" s="62">
        <f>'2017'!CJ5</f>
        <v>0</v>
      </c>
      <c r="CQ34" s="22">
        <f>'2017'!CK5</f>
        <v>459</v>
      </c>
      <c r="CR34" s="23">
        <f>'2017'!CL5</f>
        <v>3614</v>
      </c>
      <c r="CS34" s="23">
        <f>'2017'!CM5</f>
        <v>5</v>
      </c>
      <c r="CT34" s="23">
        <f>'2017'!CN5</f>
        <v>4</v>
      </c>
      <c r="CU34" s="23">
        <f>'2017'!CO5</f>
        <v>78</v>
      </c>
      <c r="CV34" s="23">
        <f>'2017'!CP5</f>
        <v>42</v>
      </c>
      <c r="CW34" s="23">
        <f>'2017'!CQ5</f>
        <v>61.3</v>
      </c>
      <c r="CX34" s="24">
        <f>'2017'!CR5</f>
        <v>1.3</v>
      </c>
      <c r="CY34" s="24">
        <f>'2017'!CS5</f>
        <v>3.5</v>
      </c>
      <c r="CZ34" s="23">
        <f>'2017'!CT5</f>
        <v>18.8</v>
      </c>
      <c r="DA34" s="23">
        <f>'2017'!CU5</f>
        <v>46</v>
      </c>
      <c r="DB34" s="23">
        <f>'2017'!CV5</f>
        <v>2317</v>
      </c>
      <c r="DC34" s="55">
        <f>'2017'!CW5</f>
        <v>5</v>
      </c>
      <c r="DD34" s="61">
        <f>'2017'!CX5</f>
        <v>5.8</v>
      </c>
      <c r="DE34" s="61">
        <f>'2017'!CY5</f>
        <v>0</v>
      </c>
      <c r="DF34" s="61">
        <f>'2017'!CZ5</f>
        <v>0</v>
      </c>
      <c r="DG34" s="73">
        <f>'2017'!DA5</f>
        <v>2.5</v>
      </c>
      <c r="DH34" s="62">
        <f>'2017'!DB5</f>
        <v>2</v>
      </c>
      <c r="DI34" s="22">
        <f>'2017'!DC5</f>
        <v>555</v>
      </c>
      <c r="DJ34" s="23">
        <f>'2017'!DD5</f>
        <v>3671</v>
      </c>
      <c r="DK34" s="23">
        <f>'2017'!DE5</f>
        <v>6</v>
      </c>
      <c r="DL34" s="23">
        <f>'2017'!DF5</f>
        <v>0</v>
      </c>
      <c r="DM34" s="23">
        <f>'2017'!DG5</f>
        <v>47</v>
      </c>
      <c r="DN34" s="23">
        <f>'2017'!DH5</f>
        <v>40</v>
      </c>
      <c r="DO34" s="23">
        <f>'2017'!DI5</f>
        <v>85.1</v>
      </c>
      <c r="DP34" s="74">
        <f>'2017'!DJ5</f>
        <v>6.3</v>
      </c>
      <c r="DQ34" s="74">
        <f>'2017'!DK5</f>
        <v>0</v>
      </c>
      <c r="DR34" s="74">
        <f>'2017'!DL5</f>
        <v>100</v>
      </c>
      <c r="DS34" s="23">
        <f>'2017'!DM5</f>
        <v>104</v>
      </c>
      <c r="DT34" s="23">
        <f>'2017'!DN5</f>
        <v>3255</v>
      </c>
      <c r="DU34" s="55">
        <f>'2017'!DO5</f>
        <v>13</v>
      </c>
      <c r="DV34" s="61">
        <f>'2017'!DP5</f>
        <v>6.5</v>
      </c>
      <c r="DW34" s="61">
        <f>'2017'!DQ5</f>
        <v>3</v>
      </c>
      <c r="DX34" s="61">
        <f>'2017'!DR5</f>
        <v>1</v>
      </c>
      <c r="DY34" s="73">
        <f>'2017'!DS5</f>
        <v>1</v>
      </c>
      <c r="DZ34" s="62">
        <f>'2017'!DT5</f>
        <v>5</v>
      </c>
      <c r="EA34" s="22">
        <f>'2017'!DU5</f>
        <v>3767</v>
      </c>
      <c r="EB34" s="23">
        <f>'2017'!DV5</f>
        <v>3811</v>
      </c>
      <c r="EC34" s="23">
        <f>'2017'!DW5</f>
        <v>30</v>
      </c>
      <c r="ED34" s="23">
        <f>'2017'!DX5</f>
        <v>6</v>
      </c>
      <c r="EE34" s="23">
        <f>'2017'!DY5</f>
        <v>449</v>
      </c>
      <c r="EF34" s="23">
        <f>'2017'!DZ5</f>
        <v>306</v>
      </c>
      <c r="EG34" s="23">
        <f>'2017'!EA5</f>
        <v>74.5</v>
      </c>
      <c r="EH34" s="24">
        <f>'2017'!EB5</f>
        <v>5.5</v>
      </c>
      <c r="EI34" s="24">
        <f>'2017'!EC5</f>
        <v>3.7</v>
      </c>
      <c r="EJ34" s="24">
        <f>'2017'!ED5</f>
        <v>40.799999999999997</v>
      </c>
      <c r="EK34" s="23">
        <f>'2017'!EE5</f>
        <v>434</v>
      </c>
      <c r="EL34" s="23">
        <f>'2017'!EF5</f>
        <v>2011</v>
      </c>
      <c r="EM34" s="55">
        <f>'2017'!EG5</f>
        <v>57</v>
      </c>
      <c r="EN34" s="73">
        <f>'2017'!EH5</f>
        <v>5.7</v>
      </c>
      <c r="EO34" s="61">
        <f>'2017'!EI5</f>
        <v>5</v>
      </c>
      <c r="EP34" s="61">
        <f>'2017'!EJ5</f>
        <v>12</v>
      </c>
      <c r="EQ34" s="73">
        <f>'2017'!EK5</f>
        <v>3.99</v>
      </c>
      <c r="ER34" s="62">
        <f>'2017'!EL5</f>
        <v>14</v>
      </c>
    </row>
    <row r="35" spans="1:148" ht="15.75" customHeight="1" x14ac:dyDescent="0.2">
      <c r="A35" s="111">
        <f t="shared" si="0"/>
        <v>33</v>
      </c>
      <c r="B35" s="109">
        <f>'2026 - WIP'!A6</f>
        <v>4</v>
      </c>
      <c r="C35" s="109">
        <v>2026</v>
      </c>
      <c r="D35" s="86" t="str">
        <f>'2026 - WIP'!B6</f>
        <v>Arch Manning</v>
      </c>
      <c r="E35" s="86" t="str" cm="1">
        <f t="array" ref="E35">_xlfn.IFS(F35&gt;13,"Cornerstone",AND(F35&gt;11.5,F35&lt;13),"Elite",AND(F35&gt;10,F35&lt;11.5),"Elite Upside",AND(F35&gt;=8.5,F35&lt;10),"Upside",AND(F35&gt;6.25,F35&lt;8.5),"Upside Lite",AND(F35&gt;4.5,F35&lt;6.25),"Outlier",AND(F35&gt;=3.5,F35&lt;4.5),"Outlier Lite",F35&lt;3.5,"Purgatory")</f>
        <v>Upside</v>
      </c>
      <c r="F35" s="11">
        <f>'2026 - WIP'!C6</f>
        <v>9.8736718749999994</v>
      </c>
      <c r="G35" s="11">
        <f t="shared" si="1"/>
        <v>84</v>
      </c>
      <c r="H35" s="245">
        <f t="shared" si="2"/>
        <v>1.3458227409747983</v>
      </c>
      <c r="I35" s="43" t="str">
        <f>'2026 - WIP'!D6</f>
        <v>Texas</v>
      </c>
      <c r="J35" s="14">
        <f>'2026 - WIP'!E6</f>
        <v>1</v>
      </c>
      <c r="K35" s="44">
        <f>'2026 - WIP'!F6</f>
        <v>38468</v>
      </c>
      <c r="L35" s="15">
        <f>'2026 - WIP'!G6</f>
        <v>20.435616438356163</v>
      </c>
      <c r="M35" s="15" t="str">
        <f>'2026 - WIP'!H6</f>
        <v>RS SO</v>
      </c>
      <c r="N35" s="15">
        <f>'2026 - WIP'!I6</f>
        <v>21.016438356164382</v>
      </c>
      <c r="O35" s="15" t="str">
        <f>'2026 - WIP'!J6</f>
        <v>Mobile Passer</v>
      </c>
      <c r="P35" s="14">
        <f>'2026 - WIP'!K6</f>
        <v>76</v>
      </c>
      <c r="Q35" s="14">
        <f>'2026 - WIP'!L6</f>
        <v>222</v>
      </c>
      <c r="R35" s="15">
        <f t="shared" si="3"/>
        <v>27.022389086329419</v>
      </c>
      <c r="S35" s="14">
        <f>'2026 - WIP'!M6</f>
        <v>4.7</v>
      </c>
      <c r="T35" s="16">
        <f>'2026 - WIP'!N6</f>
        <v>1</v>
      </c>
      <c r="U35" s="46">
        <f>'2026 - WIP'!O6</f>
        <v>0</v>
      </c>
      <c r="V35" s="47">
        <f>'2026 - WIP'!P6</f>
        <v>0</v>
      </c>
      <c r="W35" s="47">
        <f>'2026 - WIP'!Q6</f>
        <v>7.4128984432913266E-3</v>
      </c>
      <c r="X35" s="47">
        <f>'2026 - WIP'!R6</f>
        <v>0.21053811659192825</v>
      </c>
      <c r="Y35" s="47">
        <f>'2026 - WIP'!S6</f>
        <v>0.94067796610169496</v>
      </c>
      <c r="Z35" s="17">
        <f>'2026 - WIP'!T6</f>
        <v>0.94067796610169496</v>
      </c>
      <c r="AA35" s="17">
        <f>'2026 - WIP'!U6</f>
        <v>0.94067796610169496</v>
      </c>
      <c r="AB35" s="17">
        <f>'2026 - WIP'!V6</f>
        <v>5.2802893309222422E-2</v>
      </c>
      <c r="AC35" s="17">
        <f>'2026 - WIP'!W6</f>
        <v>0.1548780487804878</v>
      </c>
      <c r="AD35" s="17">
        <f>'2026 - WIP'!X6</f>
        <v>0.1548780487804878</v>
      </c>
      <c r="AE35" s="18">
        <f>'2026 - WIP'!Y6</f>
        <v>0.1548780487804878</v>
      </c>
      <c r="AF35" s="19">
        <f>'2026 - WIP'!Z6</f>
        <v>20.364383561643837</v>
      </c>
      <c r="AG35" s="20">
        <f>'2026 - WIP'!AA6</f>
        <v>90.98955444013653</v>
      </c>
      <c r="AH35" s="71">
        <f>'2026 - WIP'!AB6</f>
        <v>0.6132075471698113</v>
      </c>
      <c r="AI35" s="102">
        <f>'2026 - WIP'!AC6</f>
        <v>13.661538461538461</v>
      </c>
      <c r="AJ35" s="71">
        <f>'2026 - WIP'!AD6</f>
        <v>0.69299999999999995</v>
      </c>
      <c r="AK35" s="71">
        <f>'2026 - WIP'!AE6</f>
        <v>7.2000000000000008E-2</v>
      </c>
      <c r="AL35" s="71">
        <f>'2026 - WIP'!AF6</f>
        <v>4.9000000000000002E-2</v>
      </c>
      <c r="AM35" s="70">
        <f>'2026 - WIP'!AG6</f>
        <v>0.52600000000000002</v>
      </c>
      <c r="AN35" s="20">
        <f>'2026 - WIP'!AH6</f>
        <v>4.884615384615385</v>
      </c>
      <c r="AO35" s="20">
        <f>'2026 - WIP'!AI6</f>
        <v>0.34615384615384615</v>
      </c>
      <c r="AP35" s="76">
        <f>'2026 - WIP'!AJ6</f>
        <v>2.77</v>
      </c>
      <c r="AQ35" s="21">
        <f>'2026 - WIP'!AK6</f>
        <v>4</v>
      </c>
      <c r="AR35" s="21">
        <f>'2026 - WIP'!AL6</f>
        <v>8</v>
      </c>
      <c r="AS35" s="21">
        <f>'2026 - WIP'!AM6</f>
        <v>0</v>
      </c>
      <c r="AT35" s="21">
        <f>'2026 - WIP'!AN6</f>
        <v>6</v>
      </c>
      <c r="AU35" s="21">
        <f>'2026 - WIP'!AO6</f>
        <v>0</v>
      </c>
      <c r="AV35" s="21">
        <f>'2026 - WIP'!AP6</f>
        <v>6</v>
      </c>
      <c r="AW35" s="21">
        <f>'2026 - WIP'!AQ6</f>
        <v>6</v>
      </c>
      <c r="AX35" s="21">
        <f>'2026 - WIP'!AR6</f>
        <v>3</v>
      </c>
      <c r="AY35" s="21">
        <f>'2026 - WIP'!AS6</f>
        <v>10</v>
      </c>
      <c r="AZ35" s="21">
        <f>'2026 - WIP'!AT6</f>
        <v>6</v>
      </c>
      <c r="BA35" s="21">
        <f>'2026 - WIP'!AU6</f>
        <v>10</v>
      </c>
      <c r="BB35" s="21">
        <f>'2026 - WIP'!AV6</f>
        <v>0</v>
      </c>
      <c r="BC35" s="21">
        <f>'2026 - WIP'!AW6</f>
        <v>5.92</v>
      </c>
      <c r="BD35" s="21">
        <f>'2026 - WIP'!AX6</f>
        <v>5.92</v>
      </c>
      <c r="BE35" s="21">
        <f>'2026 - WIP'!AY6</f>
        <v>0.9375</v>
      </c>
      <c r="BF35" s="130">
        <f>'2026 - WIP'!AZ6</f>
        <v>0.703125</v>
      </c>
      <c r="BG35" s="103">
        <f>'2026 - WIP'!BA6</f>
        <v>0</v>
      </c>
      <c r="BH35" s="23">
        <f>'2026 - WIP'!BB6</f>
        <v>1</v>
      </c>
      <c r="BI35" s="23">
        <f>'2026 - WIP'!BC6</f>
        <v>0</v>
      </c>
      <c r="BJ35" s="23">
        <f>'2026 - WIP'!BD6</f>
        <v>0</v>
      </c>
      <c r="BK35" s="23">
        <f>'2026 - WIP'!BE6</f>
        <v>0</v>
      </c>
      <c r="BL35" s="23">
        <f>'2026 - WIP'!BF6</f>
        <v>0</v>
      </c>
      <c r="BM35" s="23">
        <f>'2026 - WIP'!BG6</f>
        <v>0</v>
      </c>
      <c r="BN35" s="74">
        <f>'2026 - WIP'!BH6</f>
        <v>0</v>
      </c>
      <c r="BO35" s="74">
        <f>'2026 - WIP'!BI6</f>
        <v>0</v>
      </c>
      <c r="BP35" s="74">
        <f>'2026 - WIP'!BJ6</f>
        <v>0</v>
      </c>
      <c r="BQ35" s="23">
        <f>'2026 - WIP'!BK6</f>
        <v>0</v>
      </c>
      <c r="BR35" s="23">
        <f>'2026 - WIP'!BL6</f>
        <v>1</v>
      </c>
      <c r="BS35" s="55">
        <f>'2026 - WIP'!BM6</f>
        <v>0</v>
      </c>
      <c r="BT35" s="61">
        <f>'2026 - WIP'!BN6</f>
        <v>0</v>
      </c>
      <c r="BU35" s="61">
        <f>'2026 - WIP'!BO6</f>
        <v>0</v>
      </c>
      <c r="BV35" s="61">
        <f>'2026 - WIP'!BP6</f>
        <v>0</v>
      </c>
      <c r="BW35" s="72">
        <f>'2026 - WIP'!BQ6</f>
        <v>0</v>
      </c>
      <c r="BX35" s="61">
        <f>'2026 - WIP'!BR6</f>
        <v>0</v>
      </c>
      <c r="BY35" s="22">
        <f>'2026 - WIP'!BS6</f>
        <v>0</v>
      </c>
      <c r="BZ35" s="23">
        <f>'2026 - WIP'!BT6</f>
        <v>1</v>
      </c>
      <c r="CA35" s="23">
        <f>'2026 - WIP'!BU6</f>
        <v>0</v>
      </c>
      <c r="CB35" s="23">
        <f>'2026 - WIP'!BV6</f>
        <v>0</v>
      </c>
      <c r="CC35" s="23">
        <f>'2026 - WIP'!BW6</f>
        <v>0</v>
      </c>
      <c r="CD35" s="23">
        <f>'2026 - WIP'!BX6</f>
        <v>0</v>
      </c>
      <c r="CE35" s="23">
        <f>'2026 - WIP'!BY6</f>
        <v>0</v>
      </c>
      <c r="CF35" s="74">
        <f>'2026 - WIP'!BZ6</f>
        <v>0</v>
      </c>
      <c r="CG35" s="74">
        <f>'2026 - WIP'!CA6</f>
        <v>0</v>
      </c>
      <c r="CH35" s="74">
        <f>'2026 - WIP'!CB6</f>
        <v>0</v>
      </c>
      <c r="CI35" s="23">
        <f>'2026 - WIP'!CC6</f>
        <v>0</v>
      </c>
      <c r="CJ35" s="23">
        <f>'2026 - WIP'!CD6</f>
        <v>1</v>
      </c>
      <c r="CK35" s="55">
        <f>'2026 - WIP'!CE6</f>
        <v>0</v>
      </c>
      <c r="CL35" s="61">
        <f>'2026 - WIP'!CF6</f>
        <v>0</v>
      </c>
      <c r="CM35" s="61">
        <f>'2026 - WIP'!CG6</f>
        <v>0</v>
      </c>
      <c r="CN35" s="61">
        <f>'2026 - WIP'!CH6</f>
        <v>0</v>
      </c>
      <c r="CO35" s="73">
        <f>'2026 - WIP'!CI6</f>
        <v>0</v>
      </c>
      <c r="CP35" s="62">
        <f>'2026 - WIP'!CJ6</f>
        <v>0</v>
      </c>
      <c r="CQ35" s="22">
        <f>'2026 - WIP'!CK6</f>
        <v>30</v>
      </c>
      <c r="CR35" s="23">
        <f>'2026 - WIP'!CL6</f>
        <v>4047</v>
      </c>
      <c r="CS35" s="23">
        <f>'2026 - WIP'!CM6</f>
        <v>0</v>
      </c>
      <c r="CT35" s="23">
        <f>'2026 - WIP'!CN6</f>
        <v>0</v>
      </c>
      <c r="CU35" s="23">
        <f>'2026 - WIP'!CO6</f>
        <v>5</v>
      </c>
      <c r="CV35" s="23">
        <f>'2026 - WIP'!CP6</f>
        <v>2</v>
      </c>
      <c r="CW35" s="23">
        <f>'2026 - WIP'!CQ6</f>
        <v>40</v>
      </c>
      <c r="CX35" s="24">
        <f>'2026 - WIP'!CR6</f>
        <v>0</v>
      </c>
      <c r="CY35" s="24">
        <f>'2026 - WIP'!CS6</f>
        <v>0</v>
      </c>
      <c r="CZ35" s="23">
        <f>'2026 - WIP'!CT6</f>
        <v>0</v>
      </c>
      <c r="DA35" s="23">
        <f>'2026 - WIP'!CU6</f>
        <v>16</v>
      </c>
      <c r="DB35" s="23">
        <f>'2026 - WIP'!CV6</f>
        <v>2848</v>
      </c>
      <c r="DC35" s="55">
        <f>'2026 - WIP'!CW6</f>
        <v>4</v>
      </c>
      <c r="DD35" s="61">
        <f>'2026 - WIP'!CX6</f>
        <v>4</v>
      </c>
      <c r="DE35" s="61">
        <f>'2026 - WIP'!CY6</f>
        <v>0</v>
      </c>
      <c r="DF35" s="61">
        <f>'2026 - WIP'!CZ6</f>
        <v>1</v>
      </c>
      <c r="DG35" s="73">
        <f>'2026 - WIP'!DA6</f>
        <v>5</v>
      </c>
      <c r="DH35" s="62">
        <f>'2026 - WIP'!DB6</f>
        <v>1</v>
      </c>
      <c r="DI35" s="22">
        <f>'2026 - WIP'!DC6</f>
        <v>939</v>
      </c>
      <c r="DJ35" s="23">
        <f>'2026 - WIP'!DD6</f>
        <v>4460</v>
      </c>
      <c r="DK35" s="23">
        <f>'2026 - WIP'!DE6</f>
        <v>9</v>
      </c>
      <c r="DL35" s="23">
        <f>'2026 - WIP'!DF6</f>
        <v>2</v>
      </c>
      <c r="DM35" s="23">
        <f>'2026 - WIP'!DG6</f>
        <v>90</v>
      </c>
      <c r="DN35" s="23">
        <f>'2026 - WIP'!DH6</f>
        <v>61</v>
      </c>
      <c r="DO35" s="23">
        <f>'2026 - WIP'!DI6</f>
        <v>76.5</v>
      </c>
      <c r="DP35" s="74">
        <f>'2026 - WIP'!DJ6</f>
        <v>6.4</v>
      </c>
      <c r="DQ35" s="74">
        <f>'2026 - WIP'!DK6</f>
        <v>1.9</v>
      </c>
      <c r="DR35" s="74">
        <f>'2026 - WIP'!DL6</f>
        <v>47.4</v>
      </c>
      <c r="DS35" s="23">
        <f>'2026 - WIP'!DM6</f>
        <v>146</v>
      </c>
      <c r="DT35" s="23">
        <f>'2026 - WIP'!DN6</f>
        <v>2765</v>
      </c>
      <c r="DU35" s="55">
        <f>'2026 - WIP'!DO6</f>
        <v>21</v>
      </c>
      <c r="DV35" s="61">
        <f>'2026 - WIP'!DP6</f>
        <v>7</v>
      </c>
      <c r="DW35" s="61">
        <f>'2026 - WIP'!DQ6</f>
        <v>4</v>
      </c>
      <c r="DX35" s="61">
        <f>'2026 - WIP'!DR6</f>
        <v>3</v>
      </c>
      <c r="DY35" s="73">
        <f>'2026 - WIP'!DS6</f>
        <v>7.1</v>
      </c>
      <c r="DZ35" s="62">
        <f>'2026 - WIP'!DT6</f>
        <v>4</v>
      </c>
      <c r="EA35" s="22">
        <f>'2026 - WIP'!DU6</f>
        <v>888</v>
      </c>
      <c r="EB35" s="23">
        <f>'2026 - WIP'!DV6</f>
        <v>944</v>
      </c>
      <c r="EC35" s="23">
        <f>'2026 - WIP'!DW6</f>
        <v>9</v>
      </c>
      <c r="ED35" s="23">
        <f>'2026 - WIP'!DX6</f>
        <v>3</v>
      </c>
      <c r="EE35" s="23">
        <f>'2026 - WIP'!DY6</f>
        <v>106</v>
      </c>
      <c r="EF35" s="23">
        <f>'2026 - WIP'!DZ6</f>
        <v>65</v>
      </c>
      <c r="EG35" s="23">
        <f>'2026 - WIP'!EA6</f>
        <v>69.3</v>
      </c>
      <c r="EH35" s="24">
        <f>'2026 - WIP'!EB6</f>
        <v>7.2</v>
      </c>
      <c r="EI35" s="24">
        <f>'2026 - WIP'!EC6</f>
        <v>4.9000000000000004</v>
      </c>
      <c r="EJ35" s="24">
        <f>'2026 - WIP'!ED6</f>
        <v>52.6</v>
      </c>
      <c r="EK35" s="23">
        <f>'2026 - WIP'!EE6</f>
        <v>127</v>
      </c>
      <c r="EL35" s="23">
        <f>'2026 - WIP'!EF6</f>
        <v>820</v>
      </c>
      <c r="EM35" s="55">
        <f>'2026 - WIP'!EG6</f>
        <v>26</v>
      </c>
      <c r="EN35" s="73">
        <f>'2026 - WIP'!EH6</f>
        <v>4.884615384615385</v>
      </c>
      <c r="EO35" s="61">
        <f>'2026 - WIP'!EI6</f>
        <v>5</v>
      </c>
      <c r="EP35" s="61">
        <f>'2026 - WIP'!EJ6</f>
        <v>9</v>
      </c>
      <c r="EQ35" s="73">
        <f>'2026 - WIP'!EK6</f>
        <v>2.77</v>
      </c>
      <c r="ER35" s="62">
        <f>'2026 - WIP'!EL6</f>
        <v>5</v>
      </c>
    </row>
    <row r="36" spans="1:148" ht="15.75" customHeight="1" x14ac:dyDescent="0.2">
      <c r="A36" s="111">
        <f t="shared" si="0"/>
        <v>34</v>
      </c>
      <c r="B36" s="109">
        <f>'2022'!A3</f>
        <v>1</v>
      </c>
      <c r="C36" s="109">
        <v>2022</v>
      </c>
      <c r="D36" s="86" t="str">
        <f>'2022'!B3</f>
        <v>Kenny Pickett</v>
      </c>
      <c r="E36" s="86" t="str" cm="1">
        <f t="array" ref="E36">_xlfn.IFS(F36&gt;13,"Cornerstone",AND(F36&gt;11.5,F36&lt;13),"Elite",AND(F36&gt;10,F36&lt;11.5),"Elite Upside",AND(F36&gt;=8.5,F36&lt;10),"Upside",AND(F36&gt;6.25,F36&lt;8.5),"Upside Lite",AND(F36&gt;4.5,F36&lt;6.25),"Outlier",AND(F36&gt;=3.5,F36&lt;4.5),"Outlier Lite",F36&lt;3.5,"Purgatory")</f>
        <v>Upside</v>
      </c>
      <c r="F36" s="11">
        <f>'2022'!C3</f>
        <v>9.8008750000000013</v>
      </c>
      <c r="G36" s="11">
        <f t="shared" si="1"/>
        <v>83.5</v>
      </c>
      <c r="H36" s="245">
        <f t="shared" si="2"/>
        <v>1.3245704583391176</v>
      </c>
      <c r="I36" s="43" t="str">
        <f>'2022'!D3</f>
        <v>Pittsburgh</v>
      </c>
      <c r="J36" s="14">
        <f>'2022'!E3</f>
        <v>3</v>
      </c>
      <c r="K36" s="44">
        <f>'2022'!F3</f>
        <v>35952</v>
      </c>
      <c r="L36" s="15">
        <f>'2022'!G3</f>
        <v>27.328767123287673</v>
      </c>
      <c r="M36" s="15" t="str">
        <f>'2022'!H3</f>
        <v>RS SR</v>
      </c>
      <c r="N36" s="15">
        <f>'2022'!I3</f>
        <v>23.906849315068492</v>
      </c>
      <c r="O36" s="15" t="str">
        <f>'2022'!J3</f>
        <v>Distributor</v>
      </c>
      <c r="P36" s="14">
        <f>'2022'!K3</f>
        <v>75</v>
      </c>
      <c r="Q36" s="14">
        <f>'2022'!L3</f>
        <v>217</v>
      </c>
      <c r="R36" s="15">
        <f t="shared" si="3"/>
        <v>27.122839881235318</v>
      </c>
      <c r="S36" s="14">
        <f>'2022'!M3</f>
        <v>4.7300000000000004</v>
      </c>
      <c r="T36" s="16">
        <f>'2022'!N3</f>
        <v>1</v>
      </c>
      <c r="U36" s="46">
        <f>'2022'!O3</f>
        <v>0.19180704441041346</v>
      </c>
      <c r="V36" s="47">
        <f>'2022'!P3</f>
        <v>0.99395465994962218</v>
      </c>
      <c r="W36" s="47">
        <f>'2022'!Q3</f>
        <v>0.90975896531452083</v>
      </c>
      <c r="X36" s="47">
        <f>'2022'!R3</f>
        <v>0.84249212460623035</v>
      </c>
      <c r="Y36" s="47">
        <f>'2022'!S3</f>
        <v>0.91213211941562566</v>
      </c>
      <c r="Z36" s="17">
        <f>'2022'!T3</f>
        <v>0.95304338968262392</v>
      </c>
      <c r="AA36" s="17">
        <f>'2022'!U3</f>
        <v>0.85773905071436152</v>
      </c>
      <c r="AB36" s="17">
        <f>'2022'!V3</f>
        <v>0.16967741935483871</v>
      </c>
      <c r="AC36" s="17">
        <f>'2022'!W3</f>
        <v>0.18257261410788381</v>
      </c>
      <c r="AD36" s="17">
        <f>'2022'!X3</f>
        <v>0.18257261410788381</v>
      </c>
      <c r="AE36" s="18">
        <f>'2022'!Y3</f>
        <v>0.16431535269709543</v>
      </c>
      <c r="AF36" s="19">
        <f>'2022'!Z3</f>
        <v>20.24931506849315</v>
      </c>
      <c r="AG36" s="20">
        <f>'2022'!AA3</f>
        <v>86.705204435251005</v>
      </c>
      <c r="AH36" s="71">
        <f>'2022'!AB3</f>
        <v>0.66933867735470942</v>
      </c>
      <c r="AI36" s="102">
        <f>'2022'!AC3</f>
        <v>12.898203592814371</v>
      </c>
      <c r="AJ36" s="71">
        <f>'2022'!AD3</f>
        <v>0.78799999999999992</v>
      </c>
      <c r="AK36" s="71">
        <f>'2022'!AE3</f>
        <v>5.2000000000000005E-2</v>
      </c>
      <c r="AL36" s="71">
        <f>'2022'!AF3</f>
        <v>2.7999999999999997E-2</v>
      </c>
      <c r="AM36" s="70">
        <f>'2022'!AG3</f>
        <v>0.56799999999999995</v>
      </c>
      <c r="AN36" s="20">
        <f>'2022'!AH3</f>
        <v>5.6</v>
      </c>
      <c r="AO36" s="20">
        <f>'2022'!AI3</f>
        <v>0.1</v>
      </c>
      <c r="AP36" s="76">
        <f>'2022'!AJ3</f>
        <v>3</v>
      </c>
      <c r="AQ36" s="21">
        <f>'2022'!AK3</f>
        <v>4</v>
      </c>
      <c r="AR36" s="21">
        <f>'2022'!AL3</f>
        <v>6</v>
      </c>
      <c r="AS36" s="21">
        <f>'2022'!AM3</f>
        <v>8</v>
      </c>
      <c r="AT36" s="21">
        <f>'2022'!AN3</f>
        <v>2</v>
      </c>
      <c r="AU36" s="21">
        <f>'2022'!AO3</f>
        <v>7</v>
      </c>
      <c r="AV36" s="21">
        <f>'2022'!AP3</f>
        <v>8</v>
      </c>
      <c r="AW36" s="21">
        <f>'2022'!AQ3</f>
        <v>7</v>
      </c>
      <c r="AX36" s="21">
        <f>'2022'!AR3</f>
        <v>5</v>
      </c>
      <c r="AY36" s="21">
        <f>'2022'!AS3</f>
        <v>1</v>
      </c>
      <c r="AZ36" s="21">
        <f>'2022'!AT3</f>
        <v>7</v>
      </c>
      <c r="BA36" s="21">
        <f>'2022'!AU3</f>
        <v>10</v>
      </c>
      <c r="BB36" s="21">
        <f>'2022'!AV3</f>
        <v>0</v>
      </c>
      <c r="BC36" s="21">
        <f>'2022'!AW3</f>
        <v>9.01</v>
      </c>
      <c r="BD36" s="21">
        <f>'2022'!AX3</f>
        <v>7.2080000000000002</v>
      </c>
      <c r="BE36" s="21">
        <f>'2022'!AY3</f>
        <v>0.75</v>
      </c>
      <c r="BF36" s="130">
        <f>'2022'!AZ3</f>
        <v>0.375</v>
      </c>
      <c r="BG36" s="103">
        <f>'2022'!BA3</f>
        <v>501</v>
      </c>
      <c r="BH36" s="23">
        <f>'2022'!BB3</f>
        <v>2612</v>
      </c>
      <c r="BI36" s="23">
        <f>'2022'!BC3</f>
        <v>1</v>
      </c>
      <c r="BJ36" s="23">
        <f>'2022'!BD3</f>
        <v>1</v>
      </c>
      <c r="BK36" s="23">
        <f>'2022'!BE3</f>
        <v>67</v>
      </c>
      <c r="BL36" s="23">
        <f>'2022'!BF3</f>
        <v>39</v>
      </c>
      <c r="BM36" s="23">
        <f>'2022'!BG3</f>
        <v>67.7</v>
      </c>
      <c r="BN36" s="74">
        <f>'2022'!BH3</f>
        <v>2.9</v>
      </c>
      <c r="BO36" s="74">
        <f>'2022'!BI3</f>
        <v>3.5</v>
      </c>
      <c r="BP36" s="74">
        <f>'2022'!BJ3</f>
        <v>0</v>
      </c>
      <c r="BQ36" s="23">
        <f>'2022'!BK3</f>
        <v>99</v>
      </c>
      <c r="BR36" s="23">
        <f>'2022'!BL3</f>
        <v>2008</v>
      </c>
      <c r="BS36" s="55">
        <f>'2022'!BM3</f>
        <v>14</v>
      </c>
      <c r="BT36" s="61">
        <f>'2022'!BN3</f>
        <v>4.0999999999999996</v>
      </c>
      <c r="BU36" s="61">
        <f>'2022'!BO3</f>
        <v>2</v>
      </c>
      <c r="BV36" s="61">
        <f>'2022'!BP3</f>
        <v>2</v>
      </c>
      <c r="BW36" s="72">
        <f>'2022'!BQ3</f>
        <v>2.25</v>
      </c>
      <c r="BX36" s="61">
        <f>'2022'!BR3</f>
        <v>3</v>
      </c>
      <c r="BY36" s="22">
        <f>'2022'!BS3</f>
        <v>1973</v>
      </c>
      <c r="BZ36" s="23">
        <f>'2022'!BT3</f>
        <v>1985</v>
      </c>
      <c r="CA36" s="23">
        <f>'2022'!BU3</f>
        <v>12</v>
      </c>
      <c r="CB36" s="23">
        <f>'2022'!BV3</f>
        <v>6</v>
      </c>
      <c r="CC36" s="23">
        <f>'2022'!BW3</f>
        <v>311</v>
      </c>
      <c r="CD36" s="23">
        <f>'2022'!BX3</f>
        <v>181</v>
      </c>
      <c r="CE36" s="23">
        <f>'2022'!BY3</f>
        <v>69.599999999999994</v>
      </c>
      <c r="CF36" s="74">
        <f>'2022'!BZ3</f>
        <v>2.4</v>
      </c>
      <c r="CG36" s="74">
        <f>'2022'!CA3</f>
        <v>4</v>
      </c>
      <c r="CH36" s="74">
        <f>'2022'!CB3</f>
        <v>32.1</v>
      </c>
      <c r="CI36" s="23">
        <f>'2022'!CC3</f>
        <v>449</v>
      </c>
      <c r="CJ36" s="23">
        <f>'2022'!CD3</f>
        <v>3428</v>
      </c>
      <c r="CK36" s="55">
        <f>'2022'!CE3</f>
        <v>50</v>
      </c>
      <c r="CL36" s="61">
        <f>'2022'!CF3</f>
        <v>5.2</v>
      </c>
      <c r="CM36" s="61">
        <f>'2022'!CG3</f>
        <v>3</v>
      </c>
      <c r="CN36" s="61">
        <f>'2022'!CH3</f>
        <v>2</v>
      </c>
      <c r="CO36" s="73">
        <f>'2022'!CI3</f>
        <v>2.84</v>
      </c>
      <c r="CP36" s="62">
        <f>'2022'!CJ3</f>
        <v>18</v>
      </c>
      <c r="CQ36" s="22">
        <f>'2022'!CK3</f>
        <v>3095</v>
      </c>
      <c r="CR36" s="23">
        <f>'2022'!CL3</f>
        <v>3402</v>
      </c>
      <c r="CS36" s="23">
        <f>'2022'!CM3</f>
        <v>13</v>
      </c>
      <c r="CT36" s="23">
        <f>'2022'!CN3</f>
        <v>9</v>
      </c>
      <c r="CU36" s="23">
        <f>'2022'!CO3</f>
        <v>470</v>
      </c>
      <c r="CV36" s="23">
        <f>'2022'!CP3</f>
        <v>289</v>
      </c>
      <c r="CW36" s="23">
        <f>'2022'!CQ3</f>
        <v>75.2</v>
      </c>
      <c r="CX36" s="24">
        <f>'2022'!CR3</f>
        <v>3.5</v>
      </c>
      <c r="CY36" s="24">
        <f>'2022'!CS3</f>
        <v>3.4</v>
      </c>
      <c r="CZ36" s="23">
        <f>'2022'!CT3</f>
        <v>49.1</v>
      </c>
      <c r="DA36" s="23">
        <f>'2022'!CU3</f>
        <v>300</v>
      </c>
      <c r="DB36" s="23">
        <f>'2022'!CV3</f>
        <v>1760</v>
      </c>
      <c r="DC36" s="55">
        <f>'2022'!CW3</f>
        <v>33</v>
      </c>
      <c r="DD36" s="61">
        <f>'2022'!CX3</f>
        <v>3.9</v>
      </c>
      <c r="DE36" s="61">
        <f>'2022'!CY3</f>
        <v>2</v>
      </c>
      <c r="DF36" s="61">
        <f>'2022'!CZ3</f>
        <v>2</v>
      </c>
      <c r="DG36" s="73">
        <f>'2022'!DA3</f>
        <v>2.84</v>
      </c>
      <c r="DH36" s="62">
        <f>'2022'!DB3</f>
        <v>9</v>
      </c>
      <c r="DI36" s="22">
        <f>'2022'!DC3</f>
        <v>2407</v>
      </c>
      <c r="DJ36" s="23">
        <f>'2022'!DD3</f>
        <v>2857</v>
      </c>
      <c r="DK36" s="23">
        <f>'2022'!DE3</f>
        <v>13</v>
      </c>
      <c r="DL36" s="23">
        <f>'2022'!DF3</f>
        <v>9</v>
      </c>
      <c r="DM36" s="23">
        <f>'2022'!DG3</f>
        <v>333</v>
      </c>
      <c r="DN36" s="23">
        <f>'2022'!DH3</f>
        <v>203</v>
      </c>
      <c r="DO36" s="23">
        <f>'2022'!DI3</f>
        <v>73.7</v>
      </c>
      <c r="DP36" s="74">
        <f>'2022'!DJ3</f>
        <v>2.8</v>
      </c>
      <c r="DQ36" s="74">
        <f>'2022'!DK3</f>
        <v>3.3</v>
      </c>
      <c r="DR36" s="74">
        <f>'2022'!DL3</f>
        <v>45.9</v>
      </c>
      <c r="DS36" s="23">
        <f>'2022'!DM3</f>
        <v>263</v>
      </c>
      <c r="DT36" s="23">
        <f>'2022'!DN3</f>
        <v>1550</v>
      </c>
      <c r="DU36" s="55">
        <f>'2022'!DO3</f>
        <v>30</v>
      </c>
      <c r="DV36" s="61">
        <f>'2022'!DP3</f>
        <v>4</v>
      </c>
      <c r="DW36" s="61">
        <f>'2022'!DQ3</f>
        <v>8</v>
      </c>
      <c r="DX36" s="61">
        <f>'2022'!DR3</f>
        <v>3</v>
      </c>
      <c r="DY36" s="73">
        <f>'2022'!DS3</f>
        <v>2.2999999999999998</v>
      </c>
      <c r="DZ36" s="62">
        <f>'2022'!DT3</f>
        <v>8</v>
      </c>
      <c r="EA36" s="22">
        <f>'2022'!DU3</f>
        <v>4308</v>
      </c>
      <c r="EB36" s="23">
        <f>'2022'!DV3</f>
        <v>4723</v>
      </c>
      <c r="EC36" s="23">
        <f>'2022'!DW3</f>
        <v>42</v>
      </c>
      <c r="ED36" s="23">
        <f>'2022'!DX3</f>
        <v>7</v>
      </c>
      <c r="EE36" s="23">
        <f>'2022'!DY3</f>
        <v>499</v>
      </c>
      <c r="EF36" s="23">
        <f>'2022'!DZ3</f>
        <v>334</v>
      </c>
      <c r="EG36" s="23">
        <f>'2022'!EA3</f>
        <v>78.8</v>
      </c>
      <c r="EH36" s="24">
        <f>'2022'!EB3</f>
        <v>5.2</v>
      </c>
      <c r="EI36" s="24">
        <f>'2022'!EC3</f>
        <v>2.8</v>
      </c>
      <c r="EJ36" s="24">
        <f>'2022'!ED3</f>
        <v>56.8</v>
      </c>
      <c r="EK36" s="23">
        <f>'2022'!EE3</f>
        <v>440</v>
      </c>
      <c r="EL36" s="23">
        <f>'2022'!EF3</f>
        <v>2410</v>
      </c>
      <c r="EM36" s="55">
        <f>'2022'!EG3</f>
        <v>28</v>
      </c>
      <c r="EN36" s="73">
        <f>'2022'!EH3</f>
        <v>5.6</v>
      </c>
      <c r="EO36" s="61">
        <f>'2022'!EI3</f>
        <v>5</v>
      </c>
      <c r="EP36" s="61">
        <f>'2022'!EJ3</f>
        <v>0</v>
      </c>
      <c r="EQ36" s="73">
        <f>'2022'!EK3</f>
        <v>3</v>
      </c>
      <c r="ER36" s="62">
        <f>'2022'!EL3</f>
        <v>14</v>
      </c>
    </row>
    <row r="37" spans="1:148" ht="15.75" customHeight="1" x14ac:dyDescent="0.2">
      <c r="A37" s="111">
        <f t="shared" si="0"/>
        <v>35</v>
      </c>
      <c r="B37" s="109">
        <f>'2026 - WIP'!A7</f>
        <v>5</v>
      </c>
      <c r="C37" s="109">
        <v>2026</v>
      </c>
      <c r="D37" s="86" t="str">
        <f>'2026 - WIP'!B7</f>
        <v>John Mateer</v>
      </c>
      <c r="E37" s="86" t="str" cm="1">
        <f t="array" ref="E37">_xlfn.IFS(F37&gt;13,"Cornerstone",AND(F37&gt;11.5,F37&lt;13),"Elite",AND(F37&gt;10,F37&lt;11.5),"Elite Upside",AND(F37&gt;=8.5,F37&lt;10),"Upside",AND(F37&gt;6.25,F37&lt;8.5),"Upside Lite",AND(F37&gt;4.5,F37&lt;6.25),"Outlier",AND(F37&gt;=3.5,F37&lt;4.5),"Outlier Lite",F37&lt;3.5,"Purgatory")</f>
        <v>Upside</v>
      </c>
      <c r="F37" s="11">
        <f>'2026 - WIP'!C7</f>
        <v>9.6787500000000009</v>
      </c>
      <c r="G37" s="11">
        <f t="shared" si="1"/>
        <v>83</v>
      </c>
      <c r="H37" s="245">
        <f t="shared" si="2"/>
        <v>1.2889173479977385</v>
      </c>
      <c r="I37" s="43" t="str">
        <f>'2026 - WIP'!D7</f>
        <v>Oklahoma</v>
      </c>
      <c r="J37" s="14">
        <f>'2026 - WIP'!E7</f>
        <v>1</v>
      </c>
      <c r="K37" s="44">
        <f>'2026 - WIP'!F7</f>
        <v>38105</v>
      </c>
      <c r="L37" s="15">
        <f>'2026 - WIP'!G7</f>
        <v>21.43013698630137</v>
      </c>
      <c r="M37" s="15" t="str">
        <f>'2026 - WIP'!H7</f>
        <v>RS JR</v>
      </c>
      <c r="N37" s="15">
        <f>'2026 - WIP'!I7</f>
        <v>22.010958904109589</v>
      </c>
      <c r="O37" s="15" t="str">
        <f>'2026 - WIP'!J7</f>
        <v>Dual Threat</v>
      </c>
      <c r="P37" s="14">
        <f>'2026 - WIP'!K7</f>
        <v>73</v>
      </c>
      <c r="Q37" s="14">
        <f>'2026 - WIP'!L7</f>
        <v>224</v>
      </c>
      <c r="R37" s="15">
        <f t="shared" si="3"/>
        <v>29.55290999716922</v>
      </c>
      <c r="S37" s="14">
        <f>'2026 - WIP'!M7</f>
        <v>4.7</v>
      </c>
      <c r="T37" s="16">
        <f>'2026 - WIP'!N7</f>
        <v>2</v>
      </c>
      <c r="U37" s="46">
        <f>'2026 - WIP'!O7</f>
        <v>0</v>
      </c>
      <c r="V37" s="47">
        <f>'2026 - WIP'!P7</f>
        <v>9.696969696969697E-3</v>
      </c>
      <c r="W37" s="47">
        <f>'2026 - WIP'!Q7</f>
        <v>5.5665512122711529E-2</v>
      </c>
      <c r="X37" s="47">
        <f>'2026 - WIP'!R7</f>
        <v>0.87378099749233773</v>
      </c>
      <c r="Y37" s="47">
        <f>'2026 - WIP'!S7</f>
        <v>0.99098360655737705</v>
      </c>
      <c r="Z37" s="17">
        <f>'2026 - WIP'!T7</f>
        <v>0.93238230202485739</v>
      </c>
      <c r="AA37" s="17">
        <f>'2026 - WIP'!U7</f>
        <v>0.93238230202485739</v>
      </c>
      <c r="AB37" s="17">
        <f>'2026 - WIP'!V7</f>
        <v>0.42567567567567566</v>
      </c>
      <c r="AC37" s="17">
        <f>'2026 - WIP'!W7</f>
        <v>0.38909774436090228</v>
      </c>
      <c r="AD37" s="17">
        <f>'2026 - WIP'!X7</f>
        <v>0.40738671001828897</v>
      </c>
      <c r="AE37" s="18">
        <f>'2026 - WIP'!Y7</f>
        <v>0.40738671001828897</v>
      </c>
      <c r="AF37" s="19">
        <f>'2026 - WIP'!Z7</f>
        <v>20.358904109589041</v>
      </c>
      <c r="AG37" s="20">
        <f>'2026 - WIP'!AA7</f>
        <v>91.80928015581344</v>
      </c>
      <c r="AH37" s="71">
        <f>'2026 - WIP'!AB7</f>
        <v>0.676056338028169</v>
      </c>
      <c r="AI37" s="102">
        <f>'2026 - WIP'!AC7</f>
        <v>12.59375</v>
      </c>
      <c r="AJ37" s="71">
        <f>'2026 - WIP'!AD7</f>
        <v>0.75800000000000001</v>
      </c>
      <c r="AK37" s="71">
        <f>'2026 - WIP'!AE7</f>
        <v>5.4000000000000006E-2</v>
      </c>
      <c r="AL37" s="71">
        <f>'2026 - WIP'!AF7</f>
        <v>2.5000000000000001E-2</v>
      </c>
      <c r="AM37" s="70">
        <f>'2026 - WIP'!AG7</f>
        <v>0.52600000000000002</v>
      </c>
      <c r="AN37" s="20">
        <f>'2026 - WIP'!AH7</f>
        <v>6.8</v>
      </c>
      <c r="AO37" s="20">
        <f>'2026 - WIP'!AI7</f>
        <v>0.36241610738255031</v>
      </c>
      <c r="AP37" s="76">
        <f>'2026 - WIP'!AJ7</f>
        <v>4.71</v>
      </c>
      <c r="AQ37" s="21">
        <f>'2026 - WIP'!AK7</f>
        <v>4</v>
      </c>
      <c r="AR37" s="21">
        <f>'2026 - WIP'!AL7</f>
        <v>5</v>
      </c>
      <c r="AS37" s="21">
        <f>'2026 - WIP'!AM7</f>
        <v>5</v>
      </c>
      <c r="AT37" s="21">
        <f>'2026 - WIP'!AN7</f>
        <v>2</v>
      </c>
      <c r="AU37" s="21">
        <f>'2026 - WIP'!AO7</f>
        <v>9</v>
      </c>
      <c r="AV37" s="21">
        <f>'2026 - WIP'!AP7</f>
        <v>6</v>
      </c>
      <c r="AW37" s="21">
        <f>'2026 - WIP'!AQ7</f>
        <v>10</v>
      </c>
      <c r="AX37" s="21">
        <f>'2026 - WIP'!AR7</f>
        <v>7</v>
      </c>
      <c r="AY37" s="21">
        <f>'2026 - WIP'!AS7</f>
        <v>10</v>
      </c>
      <c r="AZ37" s="21">
        <f>'2026 - WIP'!AT7</f>
        <v>10</v>
      </c>
      <c r="BA37" s="21">
        <f>'2026 - WIP'!AU7</f>
        <v>6</v>
      </c>
      <c r="BB37" s="21">
        <f>'2026 - WIP'!AV7</f>
        <v>0</v>
      </c>
      <c r="BC37" s="21">
        <f>'2026 - WIP'!AW7</f>
        <v>7.67</v>
      </c>
      <c r="BD37" s="21">
        <f>'2026 - WIP'!AX7</f>
        <v>7.67</v>
      </c>
      <c r="BE37" s="21">
        <f>'2026 - WIP'!AY7</f>
        <v>1.3875</v>
      </c>
      <c r="BF37" s="130">
        <f>'2026 - WIP'!AZ7</f>
        <v>1.3875</v>
      </c>
      <c r="BG37" s="103">
        <f>'2026 - WIP'!BA7</f>
        <v>0</v>
      </c>
      <c r="BH37" s="23">
        <f>'2026 - WIP'!BB7</f>
        <v>1</v>
      </c>
      <c r="BI37" s="23">
        <f>'2026 - WIP'!BC7</f>
        <v>0</v>
      </c>
      <c r="BJ37" s="23">
        <f>'2026 - WIP'!BD7</f>
        <v>0</v>
      </c>
      <c r="BK37" s="23">
        <f>'2026 - WIP'!BE7</f>
        <v>0</v>
      </c>
      <c r="BL37" s="23">
        <f>'2026 - WIP'!BF7</f>
        <v>0</v>
      </c>
      <c r="BM37" s="23">
        <f>'2026 - WIP'!BG7</f>
        <v>0</v>
      </c>
      <c r="BN37" s="74">
        <f>'2026 - WIP'!BH7</f>
        <v>0</v>
      </c>
      <c r="BO37" s="74">
        <f>'2026 - WIP'!BI7</f>
        <v>0</v>
      </c>
      <c r="BP37" s="74">
        <f>'2026 - WIP'!BJ7</f>
        <v>0</v>
      </c>
      <c r="BQ37" s="23">
        <f>'2026 - WIP'!BK7</f>
        <v>0</v>
      </c>
      <c r="BR37" s="23">
        <f>'2026 - WIP'!BL7</f>
        <v>1</v>
      </c>
      <c r="BS37" s="55">
        <f>'2026 - WIP'!BM7</f>
        <v>0</v>
      </c>
      <c r="BT37" s="61">
        <f>'2026 - WIP'!BN7</f>
        <v>0</v>
      </c>
      <c r="BU37" s="61">
        <f>'2026 - WIP'!BO7</f>
        <v>0</v>
      </c>
      <c r="BV37" s="61">
        <f>'2026 - WIP'!BP7</f>
        <v>0</v>
      </c>
      <c r="BW37" s="72">
        <f>'2026 - WIP'!BQ7</f>
        <v>0</v>
      </c>
      <c r="BX37" s="61">
        <f>'2026 - WIP'!BR7</f>
        <v>0</v>
      </c>
      <c r="BY37" s="22">
        <f>'2026 - WIP'!BS7</f>
        <v>32</v>
      </c>
      <c r="BZ37" s="23">
        <f>'2026 - WIP'!BT7</f>
        <v>3300</v>
      </c>
      <c r="CA37" s="23">
        <f>'2026 - WIP'!BU7</f>
        <v>1</v>
      </c>
      <c r="CB37" s="23">
        <f>'2026 - WIP'!BV7</f>
        <v>0</v>
      </c>
      <c r="CC37" s="23">
        <f>'2026 - WIP'!BW7</f>
        <v>2</v>
      </c>
      <c r="CD37" s="23">
        <f>'2026 - WIP'!BX7</f>
        <v>2</v>
      </c>
      <c r="CE37" s="23">
        <f>'2026 - WIP'!BY7</f>
        <v>100</v>
      </c>
      <c r="CF37" s="74">
        <f>'2026 - WIP'!BZ7</f>
        <v>0</v>
      </c>
      <c r="CG37" s="74">
        <f>'2026 - WIP'!CA7</f>
        <v>0</v>
      </c>
      <c r="CH37" s="74">
        <f>'2026 - WIP'!CB7</f>
        <v>100</v>
      </c>
      <c r="CI37" s="23">
        <f>'2026 - WIP'!CC7</f>
        <v>48</v>
      </c>
      <c r="CJ37" s="23">
        <f>'2026 - WIP'!CD7</f>
        <v>1701</v>
      </c>
      <c r="CK37" s="55">
        <f>'2026 - WIP'!CE7</f>
        <v>7</v>
      </c>
      <c r="CL37" s="61">
        <f>'2026 - WIP'!CF7</f>
        <v>6.9</v>
      </c>
      <c r="CM37" s="61">
        <f>'2026 - WIP'!CG7</f>
        <v>0</v>
      </c>
      <c r="CN37" s="61">
        <f>'2026 - WIP'!CH7</f>
        <v>1</v>
      </c>
      <c r="CO37" s="73">
        <f>'2026 - WIP'!CI7</f>
        <v>4.1399999999999997</v>
      </c>
      <c r="CP37" s="62">
        <f>'2026 - WIP'!CJ7</f>
        <v>2</v>
      </c>
      <c r="CQ37" s="22">
        <f>'2026 - WIP'!CK7</f>
        <v>225</v>
      </c>
      <c r="CR37" s="23">
        <f>'2026 - WIP'!CL7</f>
        <v>4042</v>
      </c>
      <c r="CS37" s="23">
        <f>'2026 - WIP'!CM7</f>
        <v>2</v>
      </c>
      <c r="CT37" s="23">
        <f>'2026 - WIP'!CN7</f>
        <v>1</v>
      </c>
      <c r="CU37" s="23">
        <f>'2026 - WIP'!CO7</f>
        <v>17</v>
      </c>
      <c r="CV37" s="23">
        <f>'2026 - WIP'!CP7</f>
        <v>13</v>
      </c>
      <c r="CW37" s="23">
        <f>'2026 - WIP'!CQ7</f>
        <v>87.5</v>
      </c>
      <c r="CX37" s="24">
        <f>'2026 - WIP'!CR7</f>
        <v>5.6</v>
      </c>
      <c r="CY37" s="24">
        <f>'2026 - WIP'!CS7</f>
        <v>4.8</v>
      </c>
      <c r="CZ37" s="23">
        <f>'2026 - WIP'!CT7</f>
        <v>50</v>
      </c>
      <c r="DA37" s="23">
        <f>'2026 - WIP'!CU7</f>
        <v>95</v>
      </c>
      <c r="DB37" s="23">
        <f>'2026 - WIP'!CV7</f>
        <v>1274</v>
      </c>
      <c r="DC37" s="55">
        <f>'2026 - WIP'!CW7</f>
        <v>23</v>
      </c>
      <c r="DD37" s="61">
        <f>'2026 - WIP'!CX7</f>
        <v>4.0999999999999996</v>
      </c>
      <c r="DE37" s="61">
        <f>'2026 - WIP'!CY7</f>
        <v>3</v>
      </c>
      <c r="DF37" s="61">
        <f>'2026 - WIP'!CZ7</f>
        <v>6</v>
      </c>
      <c r="DG37" s="73">
        <f>'2026 - WIP'!DA7</f>
        <v>2.17</v>
      </c>
      <c r="DH37" s="62">
        <f>'2026 - WIP'!DB7</f>
        <v>4</v>
      </c>
      <c r="DI37" s="22">
        <f>'2026 - WIP'!DC7</f>
        <v>3136</v>
      </c>
      <c r="DJ37" s="23">
        <f>'2026 - WIP'!DD7</f>
        <v>3589</v>
      </c>
      <c r="DK37" s="23">
        <f>'2026 - WIP'!DE7</f>
        <v>29</v>
      </c>
      <c r="DL37" s="23">
        <f>'2026 - WIP'!DF7</f>
        <v>7</v>
      </c>
      <c r="DM37" s="23">
        <f>'2026 - WIP'!DG7</f>
        <v>348</v>
      </c>
      <c r="DN37" s="23">
        <f>'2026 - WIP'!DH7</f>
        <v>223</v>
      </c>
      <c r="DO37" s="23">
        <f>'2026 - WIP'!DI7</f>
        <v>72.900000000000006</v>
      </c>
      <c r="DP37" s="74">
        <f>'2026 - WIP'!DJ7</f>
        <v>4.9000000000000004</v>
      </c>
      <c r="DQ37" s="74">
        <f>'2026 - WIP'!DK7</f>
        <v>3.5</v>
      </c>
      <c r="DR37" s="74">
        <f>'2026 - WIP'!DL7</f>
        <v>46</v>
      </c>
      <c r="DS37" s="23">
        <f>'2026 - WIP'!DM7</f>
        <v>1008</v>
      </c>
      <c r="DT37" s="23">
        <f>'2026 - WIP'!DN7</f>
        <v>2368</v>
      </c>
      <c r="DU37" s="55">
        <f>'2026 - WIP'!DO7</f>
        <v>149</v>
      </c>
      <c r="DV37" s="61">
        <f>'2026 - WIP'!DP7</f>
        <v>6.8</v>
      </c>
      <c r="DW37" s="61">
        <f>'2026 - WIP'!DQ7</f>
        <v>15</v>
      </c>
      <c r="DX37" s="61">
        <f>'2026 - WIP'!DR7</f>
        <v>54</v>
      </c>
      <c r="DY37" s="73">
        <f>'2026 - WIP'!DS7</f>
        <v>4.71</v>
      </c>
      <c r="DZ37" s="62">
        <f>'2026 - WIP'!DT7</f>
        <v>37</v>
      </c>
      <c r="EA37" s="22">
        <f>'2026 - WIP'!DU7</f>
        <v>1209</v>
      </c>
      <c r="EB37" s="23">
        <f>'2026 - WIP'!DV7</f>
        <v>1220</v>
      </c>
      <c r="EC37" s="23">
        <f>'2026 - WIP'!DW7</f>
        <v>6</v>
      </c>
      <c r="ED37" s="23">
        <f>'2026 - WIP'!DX7</f>
        <v>3</v>
      </c>
      <c r="EE37" s="23">
        <f>'2026 - WIP'!DY7</f>
        <v>142</v>
      </c>
      <c r="EF37" s="23">
        <f>'2026 - WIP'!DZ7</f>
        <v>96</v>
      </c>
      <c r="EG37" s="23">
        <f>'2026 - WIP'!EA7</f>
        <v>75.8</v>
      </c>
      <c r="EH37" s="24">
        <f>'2026 - WIP'!EB7</f>
        <v>5.4</v>
      </c>
      <c r="EI37" s="24">
        <f>'2026 - WIP'!EC7</f>
        <v>2.5</v>
      </c>
      <c r="EJ37" s="24">
        <f>'2026 - WIP'!ED7</f>
        <v>52.6</v>
      </c>
      <c r="EK37" s="23">
        <f>'2026 - WIP'!EE7</f>
        <v>207</v>
      </c>
      <c r="EL37" s="23">
        <f>'2026 - WIP'!EF7</f>
        <v>532</v>
      </c>
      <c r="EM37" s="55">
        <f>'2026 - WIP'!EG7</f>
        <v>42</v>
      </c>
      <c r="EN37" s="73">
        <f>'2026 - WIP'!EH7</f>
        <v>4.9285714285714288</v>
      </c>
      <c r="EO37" s="61">
        <f>'2026 - WIP'!EI7</f>
        <v>5</v>
      </c>
      <c r="EP37" s="61">
        <f>'2026 - WIP'!EJ7</f>
        <v>6</v>
      </c>
      <c r="EQ37" s="73">
        <f>'2026 - WIP'!EK7</f>
        <v>2.4</v>
      </c>
      <c r="ER37" s="62">
        <f>'2026 - WIP'!EL7</f>
        <v>5</v>
      </c>
    </row>
    <row r="38" spans="1:148" ht="15.75" customHeight="1" x14ac:dyDescent="0.2">
      <c r="A38" s="111">
        <f t="shared" si="0"/>
        <v>36</v>
      </c>
      <c r="B38" s="109">
        <f>'2024'!A8</f>
        <v>6</v>
      </c>
      <c r="C38" s="109">
        <v>2024</v>
      </c>
      <c r="D38" s="86" t="str">
        <f>'2024'!B8</f>
        <v>Michael Penix</v>
      </c>
      <c r="E38" s="86" t="str" cm="1">
        <f t="array" ref="E38">_xlfn.IFS(F38&gt;13,"Cornerstone",AND(F38&gt;11.5,F38&lt;13),"Elite",AND(F38&gt;10,F38&lt;11.5),"Elite Upside",AND(F38&gt;=8.5,F38&lt;10),"Upside",AND(F38&gt;6.25,F38&lt;8.5),"Upside Lite",AND(F38&gt;4.5,F38&lt;6.25),"Outlier",AND(F38&gt;=3.5,F38&lt;4.5),"Outlier Lite",F38&lt;3.5,"Purgatory")</f>
        <v>Upside</v>
      </c>
      <c r="F38" s="11">
        <f>'2024'!C8</f>
        <v>9.536249999999999</v>
      </c>
      <c r="G38" s="11">
        <f t="shared" si="1"/>
        <v>82.6</v>
      </c>
      <c r="H38" s="245">
        <f t="shared" si="2"/>
        <v>1.2473159705267327</v>
      </c>
      <c r="I38" s="43" t="str">
        <f>'2024'!D8</f>
        <v>Washington</v>
      </c>
      <c r="J38" s="14">
        <f>'2024'!E8</f>
        <v>5</v>
      </c>
      <c r="K38" s="44">
        <f>'2024'!F8</f>
        <v>36654</v>
      </c>
      <c r="L38" s="15">
        <f>'2024'!G8</f>
        <v>25.405479452054795</v>
      </c>
      <c r="M38" s="15" t="str">
        <f>'2024'!H8</f>
        <v>RS SR</v>
      </c>
      <c r="N38" s="15">
        <f>'2024'!I8</f>
        <v>23.986301369863014</v>
      </c>
      <c r="O38" s="15" t="str">
        <f>'2024'!J8</f>
        <v>Pocket Passer</v>
      </c>
      <c r="P38" s="14">
        <f>'2024'!K8</f>
        <v>75</v>
      </c>
      <c r="Q38" s="14">
        <f>'2024'!L8</f>
        <v>213</v>
      </c>
      <c r="R38" s="15">
        <f t="shared" si="3"/>
        <v>26.622879699092731</v>
      </c>
      <c r="S38" s="14">
        <f>'2024'!M8</f>
        <v>4.46</v>
      </c>
      <c r="T38" s="16">
        <f>'2024'!N8</f>
        <v>1</v>
      </c>
      <c r="U38" s="46">
        <f>'2024'!O8</f>
        <v>0.35029254642584584</v>
      </c>
      <c r="V38" s="47">
        <f>'2024'!P8</f>
        <v>0.81963129048330841</v>
      </c>
      <c r="W38" s="47">
        <f>'2024'!Q8</f>
        <v>0.44586894586894588</v>
      </c>
      <c r="X38" s="47">
        <f>'2024'!R8</f>
        <v>0.96546702725192424</v>
      </c>
      <c r="Y38" s="47">
        <f>'2024'!S8</f>
        <v>0.95169738118331715</v>
      </c>
      <c r="Z38" s="17">
        <f>'2024'!T8</f>
        <v>0.95858220421762064</v>
      </c>
      <c r="AA38" s="17">
        <f>'2024'!U8</f>
        <v>0.81479487358497749</v>
      </c>
      <c r="AB38" s="17">
        <f>'2024'!V8</f>
        <v>5.6698444555945811E-2</v>
      </c>
      <c r="AC38" s="17">
        <f>'2024'!W8</f>
        <v>4.2872454448017148E-2</v>
      </c>
      <c r="AD38" s="17">
        <f>'2024'!X8</f>
        <v>4.978544950198148E-2</v>
      </c>
      <c r="AE38" s="18">
        <f>'2024'!Y8</f>
        <v>4.2317632076684257E-2</v>
      </c>
      <c r="AF38" s="19">
        <f>'2024'!Z8</f>
        <v>20.331506849315069</v>
      </c>
      <c r="AG38" s="20">
        <f>'2024'!AA8</f>
        <v>107.66391405009836</v>
      </c>
      <c r="AH38" s="71">
        <f>'2024'!AB8</f>
        <v>0.65467625899280579</v>
      </c>
      <c r="AI38" s="102">
        <f>'2024'!AC8</f>
        <v>13.478021978021978</v>
      </c>
      <c r="AJ38" s="71">
        <f>'2024'!AD8</f>
        <v>0.745</v>
      </c>
      <c r="AK38" s="71">
        <f>'2024'!AE8</f>
        <v>7.2999999999999995E-2</v>
      </c>
      <c r="AL38" s="71">
        <f>'2024'!AF8</f>
        <v>1.3000000000000001E-2</v>
      </c>
      <c r="AM38" s="70">
        <f>'2024'!AG8</f>
        <v>0.47</v>
      </c>
      <c r="AN38" s="20">
        <f>'2024'!AH8</f>
        <v>2.8974358974358974</v>
      </c>
      <c r="AO38" s="20">
        <f>'2024'!AI8</f>
        <v>7.3170731707317069E-2</v>
      </c>
      <c r="AP38" s="76">
        <f>'2024'!AJ8</f>
        <v>1.29</v>
      </c>
      <c r="AQ38" s="21">
        <f>'2024'!AK8</f>
        <v>4</v>
      </c>
      <c r="AR38" s="21">
        <f>'2024'!AL8</f>
        <v>7</v>
      </c>
      <c r="AS38" s="21">
        <f>'2024'!AM8</f>
        <v>4</v>
      </c>
      <c r="AT38" s="21">
        <f>'2024'!AN8</f>
        <v>6</v>
      </c>
      <c r="AU38" s="21">
        <f>'2024'!AO8</f>
        <v>10</v>
      </c>
      <c r="AV38" s="21">
        <f>'2024'!AP8</f>
        <v>4</v>
      </c>
      <c r="AW38" s="21">
        <f>'2024'!AQ8</f>
        <v>1</v>
      </c>
      <c r="AX38" s="21">
        <f>'2024'!AR8</f>
        <v>0</v>
      </c>
      <c r="AY38" s="21">
        <f>'2024'!AS8</f>
        <v>0</v>
      </c>
      <c r="AZ38" s="21">
        <f>'2024'!AT8</f>
        <v>0</v>
      </c>
      <c r="BA38" s="21">
        <f>'2024'!AU8</f>
        <v>10</v>
      </c>
      <c r="BB38" s="21">
        <f>'2024'!AV8</f>
        <v>0</v>
      </c>
      <c r="BC38" s="21">
        <f>'2024'!AW8</f>
        <v>9.0299999999999994</v>
      </c>
      <c r="BD38" s="21">
        <f>'2024'!AX8</f>
        <v>6.7724999999999991</v>
      </c>
      <c r="BE38" s="21">
        <f>'2024'!AY8</f>
        <v>3.7499999999999999E-2</v>
      </c>
      <c r="BF38" s="130">
        <f>'2024'!AZ8</f>
        <v>0</v>
      </c>
      <c r="BG38" s="103">
        <f>'2024'!BA8</f>
        <v>1377</v>
      </c>
      <c r="BH38" s="23">
        <f>'2024'!BB8</f>
        <v>3931</v>
      </c>
      <c r="BI38" s="23">
        <f>'2024'!BC8</f>
        <v>10</v>
      </c>
      <c r="BJ38" s="23">
        <f>'2024'!BD8</f>
        <v>4</v>
      </c>
      <c r="BK38" s="23">
        <f>'2024'!BE8</f>
        <v>160</v>
      </c>
      <c r="BL38" s="23">
        <f>'2024'!BF8</f>
        <v>109</v>
      </c>
      <c r="BM38" s="23">
        <f>'2024'!BG8</f>
        <v>79.5</v>
      </c>
      <c r="BN38" s="74">
        <f>'2024'!BH8</f>
        <v>5.6</v>
      </c>
      <c r="BO38" s="74">
        <f>'2024'!BI8</f>
        <v>1.6</v>
      </c>
      <c r="BP38" s="74">
        <f>'2024'!BJ8</f>
        <v>40</v>
      </c>
      <c r="BQ38" s="23">
        <f>'2024'!BK8</f>
        <v>117</v>
      </c>
      <c r="BR38" s="23">
        <f>'2024'!BL8</f>
        <v>1860</v>
      </c>
      <c r="BS38" s="55">
        <f>'2024'!BM8</f>
        <v>25</v>
      </c>
      <c r="BT38" s="61">
        <f>'2024'!BN8</f>
        <v>4.68</v>
      </c>
      <c r="BU38" s="61">
        <f>'2024'!BO8</f>
        <v>2</v>
      </c>
      <c r="BV38" s="61">
        <f>'2024'!BP8</f>
        <v>2</v>
      </c>
      <c r="BW38" s="72">
        <f>'2024'!BQ8</f>
        <v>1.8</v>
      </c>
      <c r="BX38" s="61">
        <f>'2024'!BR8</f>
        <v>5</v>
      </c>
      <c r="BY38" s="22">
        <f>'2024'!BS8</f>
        <v>1645</v>
      </c>
      <c r="BZ38" s="23">
        <f>'2024'!BT8</f>
        <v>2007</v>
      </c>
      <c r="CA38" s="23">
        <f>'2024'!BU8</f>
        <v>14</v>
      </c>
      <c r="CB38" s="23">
        <f>'2024'!BV8</f>
        <v>4</v>
      </c>
      <c r="CC38" s="23">
        <f>'2024'!BW8</f>
        <v>22</v>
      </c>
      <c r="CD38" s="23">
        <f>'2024'!BX8</f>
        <v>124</v>
      </c>
      <c r="CE38" s="23">
        <f>'2024'!BY8</f>
        <v>663.8</v>
      </c>
      <c r="CF38" s="74">
        <f>'2024'!BZ8</f>
        <v>10.3</v>
      </c>
      <c r="CG38" s="74">
        <f>'2024'!CA8</f>
        <v>3.6</v>
      </c>
      <c r="CH38" s="74">
        <f>'2024'!CB8</f>
        <v>47.5</v>
      </c>
      <c r="CI38" s="23">
        <f>'2024'!CC8</f>
        <v>23</v>
      </c>
      <c r="CJ38" s="23">
        <f>'2024'!CD8</f>
        <v>931</v>
      </c>
      <c r="CK38" s="55">
        <f>'2024'!CE8</f>
        <v>26</v>
      </c>
      <c r="CL38" s="61">
        <f>'2024'!CF8</f>
        <v>0.88461538461538458</v>
      </c>
      <c r="CM38" s="61">
        <f>'2024'!CG8</f>
        <v>2</v>
      </c>
      <c r="CN38" s="61">
        <f>'2024'!CH8</f>
        <v>1</v>
      </c>
      <c r="CO38" s="73">
        <f>'2024'!CI8</f>
        <v>0.96</v>
      </c>
      <c r="CP38" s="62">
        <f>'2024'!CJ8</f>
        <v>2</v>
      </c>
      <c r="CQ38" s="22">
        <f>'2024'!CK8</f>
        <v>939</v>
      </c>
      <c r="CR38" s="23">
        <f>'2024'!CL8</f>
        <v>2106</v>
      </c>
      <c r="CS38" s="23">
        <f>'2024'!CM8</f>
        <v>4</v>
      </c>
      <c r="CT38" s="23">
        <f>'2024'!CN8</f>
        <v>7</v>
      </c>
      <c r="CU38" s="23">
        <f>'2024'!CO8</f>
        <v>163</v>
      </c>
      <c r="CV38" s="23">
        <f>'2024'!CP8</f>
        <v>87</v>
      </c>
      <c r="CW38" s="23">
        <f>'2024'!CQ8</f>
        <v>66.2</v>
      </c>
      <c r="CX38" s="24">
        <f>'2024'!CR8</f>
        <v>4.0999999999999996</v>
      </c>
      <c r="CY38" s="24">
        <f>'2024'!CS8</f>
        <v>4.4000000000000004</v>
      </c>
      <c r="CZ38" s="23">
        <f>'2024'!CT8</f>
        <v>33.299999999999997</v>
      </c>
      <c r="DA38" s="23">
        <f>'2024'!CU8</f>
        <v>24</v>
      </c>
      <c r="DB38" s="23">
        <f>'2024'!CV8</f>
        <v>1579</v>
      </c>
      <c r="DC38" s="55">
        <f>'2024'!CW8</f>
        <v>13</v>
      </c>
      <c r="DD38" s="61">
        <f>'2024'!CX8</f>
        <v>1.8461538461538463</v>
      </c>
      <c r="DE38" s="61">
        <f>'2024'!CY8</f>
        <v>2</v>
      </c>
      <c r="DF38" s="61">
        <f>'2024'!CZ8</f>
        <v>1</v>
      </c>
      <c r="DG38" s="73">
        <f>'2024'!DA8</f>
        <v>0.85</v>
      </c>
      <c r="DH38" s="62">
        <f>'2024'!DB8</f>
        <v>0</v>
      </c>
      <c r="DI38" s="22">
        <f>'2024'!DC8</f>
        <v>4641</v>
      </c>
      <c r="DJ38" s="23">
        <f>'2024'!DD8</f>
        <v>4807</v>
      </c>
      <c r="DK38" s="23">
        <f>'2024'!DE8</f>
        <v>31</v>
      </c>
      <c r="DL38" s="23">
        <f>'2024'!DF8</f>
        <v>8</v>
      </c>
      <c r="DM38" s="23">
        <f>'2024'!DG8</f>
        <v>558</v>
      </c>
      <c r="DN38" s="23">
        <f>'2024'!DH8</f>
        <v>362</v>
      </c>
      <c r="DO38" s="23">
        <f>'2024'!DI8</f>
        <v>74.099999999999994</v>
      </c>
      <c r="DP38" s="74">
        <f>'2024'!DJ8</f>
        <v>4.5999999999999996</v>
      </c>
      <c r="DQ38" s="74">
        <f>'2024'!DK8</f>
        <v>1.3</v>
      </c>
      <c r="DR38" s="74">
        <f>'2024'!DL8</f>
        <v>41.6</v>
      </c>
      <c r="DS38" s="23">
        <f>'2024'!DM8</f>
        <v>113</v>
      </c>
      <c r="DT38" s="23">
        <f>'2024'!DN8</f>
        <v>1993</v>
      </c>
      <c r="DU38" s="55">
        <f>'2024'!DO8</f>
        <v>39</v>
      </c>
      <c r="DV38" s="61">
        <f>'2024'!DP8</f>
        <v>2.8974358974358974</v>
      </c>
      <c r="DW38" s="61">
        <f>'2024'!DQ8</f>
        <v>4</v>
      </c>
      <c r="DX38" s="61">
        <f>'2024'!DR8</f>
        <v>1</v>
      </c>
      <c r="DY38" s="73">
        <f>'2024'!DS8</f>
        <v>0.64</v>
      </c>
      <c r="DZ38" s="62">
        <f>'2024'!DT8</f>
        <v>4</v>
      </c>
      <c r="EA38" s="22">
        <f>'2024'!DU8</f>
        <v>4906</v>
      </c>
      <c r="EB38" s="23">
        <f>'2024'!DV8</f>
        <v>5155</v>
      </c>
      <c r="EC38" s="23">
        <f>'2024'!DW8</f>
        <v>36</v>
      </c>
      <c r="ED38" s="23">
        <f>'2024'!DX8</f>
        <v>11</v>
      </c>
      <c r="EE38" s="23">
        <f>'2024'!DY8</f>
        <v>556</v>
      </c>
      <c r="EF38" s="23">
        <f>'2024'!DZ8</f>
        <v>364</v>
      </c>
      <c r="EG38" s="23">
        <f>'2024'!EA8</f>
        <v>74.5</v>
      </c>
      <c r="EH38" s="24">
        <f>'2024'!EB8</f>
        <v>7.3</v>
      </c>
      <c r="EI38" s="24">
        <f>'2024'!EC8</f>
        <v>1.8</v>
      </c>
      <c r="EJ38" s="24">
        <f>'2024'!ED8</f>
        <v>47</v>
      </c>
      <c r="EK38" s="23">
        <f>'2024'!EE8</f>
        <v>80</v>
      </c>
      <c r="EL38" s="23">
        <f>'2024'!EF8</f>
        <v>1866</v>
      </c>
      <c r="EM38" s="55">
        <f>'2024'!EG8</f>
        <v>41</v>
      </c>
      <c r="EN38" s="73">
        <f>'2024'!EH8</f>
        <v>1.9512195121951219</v>
      </c>
      <c r="EO38" s="61">
        <f>'2024'!EI8</f>
        <v>3</v>
      </c>
      <c r="EP38" s="61">
        <f>'2024'!EJ8</f>
        <v>3</v>
      </c>
      <c r="EQ38" s="73">
        <f>'2024'!EK8</f>
        <v>1.29</v>
      </c>
      <c r="ER38" s="62">
        <f>'2024'!EL8</f>
        <v>3</v>
      </c>
    </row>
    <row r="39" spans="1:148" ht="15.75" customHeight="1" x14ac:dyDescent="0.2">
      <c r="A39" s="111">
        <f t="shared" si="0"/>
        <v>37</v>
      </c>
      <c r="B39" s="109">
        <f>'2019'!A4</f>
        <v>2</v>
      </c>
      <c r="C39" s="109">
        <v>2019</v>
      </c>
      <c r="D39" s="86" t="str">
        <f>'2019'!B4</f>
        <v>Dwayne Haskins</v>
      </c>
      <c r="E39" s="86" t="str" cm="1">
        <f t="array" ref="E39">_xlfn.IFS(F39&gt;13,"Cornerstone",AND(F39&gt;11.5,F39&lt;13),"Elite",AND(F39&gt;10,F39&lt;11.5),"Elite Upside",AND(F39&gt;=8.5,F39&lt;10),"Upside",AND(F39&gt;6.25,F39&lt;8.5),"Upside Lite",AND(F39&gt;4.5,F39&lt;6.25),"Outlier",AND(F39&gt;=3.5,F39&lt;4.5),"Outlier Lite",F39&lt;3.5,"Purgatory")</f>
        <v>Upside</v>
      </c>
      <c r="F39" s="11">
        <f>'2019'!C4</f>
        <v>9.254999999999999</v>
      </c>
      <c r="G39" s="11">
        <f t="shared" si="1"/>
        <v>82.1</v>
      </c>
      <c r="H39" s="245">
        <f t="shared" si="2"/>
        <v>1.1652079886760649</v>
      </c>
      <c r="I39" s="43" t="str">
        <f>'2019'!D4</f>
        <v>Ohio State</v>
      </c>
      <c r="J39" s="14">
        <f>'2019'!E4</f>
        <v>2</v>
      </c>
      <c r="K39" s="44">
        <f>'2019'!F4</f>
        <v>35553</v>
      </c>
      <c r="L39" s="15">
        <f>'2019'!G4</f>
        <v>28.421917808219177</v>
      </c>
      <c r="M39" s="15" t="str">
        <f>'2019'!H4</f>
        <v>JR</v>
      </c>
      <c r="N39" s="15">
        <f>'2019'!I4</f>
        <v>21.997260273972604</v>
      </c>
      <c r="O39" s="15" t="str">
        <f>'2019'!J4</f>
        <v>Pocket Passer</v>
      </c>
      <c r="P39" s="14">
        <f>'2019'!K4</f>
        <v>75</v>
      </c>
      <c r="Q39" s="14">
        <f>'2019'!L4</f>
        <v>231</v>
      </c>
      <c r="R39" s="15">
        <f t="shared" si="3"/>
        <v>28.872700518734373</v>
      </c>
      <c r="S39" s="14">
        <f>'2019'!M4</f>
        <v>5.04</v>
      </c>
      <c r="T39" s="16">
        <f>'2019'!N4</f>
        <v>1</v>
      </c>
      <c r="U39" s="46">
        <f>'2019'!O4</f>
        <v>0</v>
      </c>
      <c r="V39" s="47">
        <f>'2019'!P4</f>
        <v>0</v>
      </c>
      <c r="W39" s="47">
        <f>'2019'!Q4</f>
        <v>0</v>
      </c>
      <c r="X39" s="47">
        <f>'2019'!R4</f>
        <v>0.15357434085349281</v>
      </c>
      <c r="Y39" s="47">
        <f>'2019'!S4</f>
        <v>0.96316208681800075</v>
      </c>
      <c r="Z39" s="17">
        <f>'2019'!T4</f>
        <v>0.96316208681800075</v>
      </c>
      <c r="AA39" s="17">
        <f>'2019'!U4</f>
        <v>0.96316208681800075</v>
      </c>
      <c r="AB39" s="17">
        <f>'2019'!V4</f>
        <v>2.8803131991051455E-2</v>
      </c>
      <c r="AC39" s="17">
        <f>'2019'!W4</f>
        <v>5.7553956834532377E-2</v>
      </c>
      <c r="AD39" s="17">
        <f>'2019'!X4</f>
        <v>5.7553956834532377E-2</v>
      </c>
      <c r="AE39" s="18">
        <f>'2019'!Y4</f>
        <v>5.7553956834532377E-2</v>
      </c>
      <c r="AF39" s="19">
        <f>'2019'!Z4</f>
        <v>21.342465753424658</v>
      </c>
      <c r="AG39" s="20">
        <f>'2019'!AA4</f>
        <v>71.601122322336721</v>
      </c>
      <c r="AH39" s="71">
        <f>'2019'!AB4</f>
        <v>0.70175438596491224</v>
      </c>
      <c r="AI39" s="102">
        <f>'2019'!AC4</f>
        <v>12.933155080213904</v>
      </c>
      <c r="AJ39" s="71">
        <f>'2019'!AD4</f>
        <v>0.77099999999999991</v>
      </c>
      <c r="AK39" s="71">
        <f>'2019'!AE4</f>
        <v>4.8000000000000001E-2</v>
      </c>
      <c r="AL39" s="71">
        <f>'2019'!AF4</f>
        <v>2.8999999999999998E-2</v>
      </c>
      <c r="AM39" s="70">
        <f>'2019'!AG4</f>
        <v>0.48599999999999999</v>
      </c>
      <c r="AN39" s="20">
        <f>'2019'!AH4</f>
        <v>4.0999999999999996</v>
      </c>
      <c r="AO39" s="20">
        <f>'2019'!AI4</f>
        <v>0.05</v>
      </c>
      <c r="AP39" s="76">
        <f>'2019'!AJ4</f>
        <v>1.87</v>
      </c>
      <c r="AQ39" s="21">
        <f>'2019'!AK4</f>
        <v>2</v>
      </c>
      <c r="AR39" s="21">
        <f>'2019'!AL4</f>
        <v>6</v>
      </c>
      <c r="AS39" s="21">
        <f>'2019'!AM4</f>
        <v>7</v>
      </c>
      <c r="AT39" s="21">
        <f>'2019'!AN4</f>
        <v>1</v>
      </c>
      <c r="AU39" s="21">
        <f>'2019'!AO4</f>
        <v>7</v>
      </c>
      <c r="AV39" s="21">
        <f>'2019'!AP4</f>
        <v>4</v>
      </c>
      <c r="AW39" s="21">
        <f>'2019'!AQ4</f>
        <v>1</v>
      </c>
      <c r="AX39" s="21">
        <f>'2019'!AR4</f>
        <v>2</v>
      </c>
      <c r="AY39" s="21">
        <f>'2019'!AS4</f>
        <v>0</v>
      </c>
      <c r="AZ39" s="21">
        <f>'2019'!AT4</f>
        <v>2</v>
      </c>
      <c r="BA39" s="21">
        <f>'2019'!AU4</f>
        <v>10</v>
      </c>
      <c r="BB39" s="21">
        <f>'2019'!AV4</f>
        <v>0</v>
      </c>
      <c r="BC39" s="21">
        <f>'2019'!AW4</f>
        <v>7.4799999999999995</v>
      </c>
      <c r="BD39" s="21">
        <f>'2019'!AX4</f>
        <v>5.6099999999999994</v>
      </c>
      <c r="BE39" s="21">
        <f>'2019'!AY4</f>
        <v>0.1875</v>
      </c>
      <c r="BF39" s="130">
        <f>'2019'!AZ4</f>
        <v>0</v>
      </c>
      <c r="BG39" s="103">
        <f>'2019'!BA4</f>
        <v>0</v>
      </c>
      <c r="BH39" s="23">
        <f>'2019'!BB4</f>
        <v>1</v>
      </c>
      <c r="BI39" s="23">
        <f>'2019'!BC4</f>
        <v>0</v>
      </c>
      <c r="BJ39" s="23">
        <f>'2019'!BD4</f>
        <v>0</v>
      </c>
      <c r="BK39" s="23">
        <f>'2019'!BE4</f>
        <v>0</v>
      </c>
      <c r="BL39" s="23">
        <f>'2019'!BF4</f>
        <v>0</v>
      </c>
      <c r="BM39" s="23">
        <f>'2019'!BG4</f>
        <v>0</v>
      </c>
      <c r="BN39" s="74">
        <f>'2019'!BH4</f>
        <v>0</v>
      </c>
      <c r="BO39" s="74">
        <f>'2019'!BI4</f>
        <v>0</v>
      </c>
      <c r="BP39" s="74">
        <f>'2019'!BJ4</f>
        <v>0</v>
      </c>
      <c r="BQ39" s="23">
        <f>'2019'!BK4</f>
        <v>0</v>
      </c>
      <c r="BR39" s="23">
        <f>'2019'!BL4</f>
        <v>1</v>
      </c>
      <c r="BS39" s="55">
        <f>'2019'!BM4</f>
        <v>0</v>
      </c>
      <c r="BT39" s="61">
        <f>'2019'!BN4</f>
        <v>0</v>
      </c>
      <c r="BU39" s="61">
        <f>'2019'!BO4</f>
        <v>0</v>
      </c>
      <c r="BV39" s="61">
        <f>'2019'!BP4</f>
        <v>0</v>
      </c>
      <c r="BW39" s="72">
        <f>'2019'!BQ4</f>
        <v>0</v>
      </c>
      <c r="BX39" s="61">
        <f>'2019'!BR4</f>
        <v>0</v>
      </c>
      <c r="BY39" s="22">
        <f>'2019'!BS4</f>
        <v>0</v>
      </c>
      <c r="BZ39" s="23">
        <f>'2019'!BT4</f>
        <v>1</v>
      </c>
      <c r="CA39" s="23">
        <f>'2019'!BU4</f>
        <v>0</v>
      </c>
      <c r="CB39" s="23">
        <f>'2019'!BV4</f>
        <v>0</v>
      </c>
      <c r="CC39" s="23">
        <f>'2019'!BW4</f>
        <v>0</v>
      </c>
      <c r="CD39" s="23">
        <f>'2019'!BX4</f>
        <v>0</v>
      </c>
      <c r="CE39" s="23">
        <f>'2019'!BY4</f>
        <v>0</v>
      </c>
      <c r="CF39" s="74">
        <f>'2019'!BZ4</f>
        <v>0</v>
      </c>
      <c r="CG39" s="74">
        <f>'2019'!CA4</f>
        <v>0</v>
      </c>
      <c r="CH39" s="74">
        <f>'2019'!CB4</f>
        <v>0</v>
      </c>
      <c r="CI39" s="23">
        <f>'2019'!CC4</f>
        <v>0</v>
      </c>
      <c r="CJ39" s="23">
        <f>'2019'!CD4</f>
        <v>1</v>
      </c>
      <c r="CK39" s="55">
        <f>'2019'!CE4</f>
        <v>0</v>
      </c>
      <c r="CL39" s="61">
        <f>'2019'!CF4</f>
        <v>0</v>
      </c>
      <c r="CM39" s="61">
        <f>'2019'!CG4</f>
        <v>0</v>
      </c>
      <c r="CN39" s="61">
        <f>'2019'!CH4</f>
        <v>0</v>
      </c>
      <c r="CO39" s="73">
        <f>'2019'!CI4</f>
        <v>0</v>
      </c>
      <c r="CP39" s="62">
        <f>'2019'!CJ4</f>
        <v>0</v>
      </c>
      <c r="CQ39" s="22">
        <f>'2019'!CK4</f>
        <v>0</v>
      </c>
      <c r="CR39" s="23">
        <f>'2019'!CL4</f>
        <v>1</v>
      </c>
      <c r="CS39" s="23">
        <f>'2019'!CM4</f>
        <v>0</v>
      </c>
      <c r="CT39" s="23">
        <f>'2019'!CN4</f>
        <v>0</v>
      </c>
      <c r="CU39" s="23">
        <f>'2019'!CO4</f>
        <v>0</v>
      </c>
      <c r="CV39" s="23">
        <f>'2019'!CP4</f>
        <v>0</v>
      </c>
      <c r="CW39" s="23">
        <f>'2019'!CQ4</f>
        <v>0</v>
      </c>
      <c r="CX39" s="24">
        <f>'2019'!CR4</f>
        <v>0</v>
      </c>
      <c r="CY39" s="24">
        <f>'2019'!CS4</f>
        <v>0</v>
      </c>
      <c r="CZ39" s="23">
        <f>'2019'!CT4</f>
        <v>0</v>
      </c>
      <c r="DA39" s="23">
        <f>'2019'!CU4</f>
        <v>0</v>
      </c>
      <c r="DB39" s="23">
        <f>'2019'!CV4</f>
        <v>1</v>
      </c>
      <c r="DC39" s="55">
        <f>'2019'!CW4</f>
        <v>0</v>
      </c>
      <c r="DD39" s="61">
        <f>'2019'!CX4</f>
        <v>0</v>
      </c>
      <c r="DE39" s="61">
        <f>'2019'!CY4</f>
        <v>0</v>
      </c>
      <c r="DF39" s="61">
        <f>'2019'!CZ4</f>
        <v>0</v>
      </c>
      <c r="DG39" s="73">
        <f>'2019'!DA4</f>
        <v>0</v>
      </c>
      <c r="DH39" s="62">
        <f>'2019'!DB4</f>
        <v>0</v>
      </c>
      <c r="DI39" s="22">
        <f>'2019'!DC4</f>
        <v>565</v>
      </c>
      <c r="DJ39" s="23">
        <f>'2019'!DD4</f>
        <v>3679</v>
      </c>
      <c r="DK39" s="23">
        <f>'2019'!DE4</f>
        <v>4</v>
      </c>
      <c r="DL39" s="23">
        <f>'2019'!DF4</f>
        <v>1</v>
      </c>
      <c r="DM39" s="23">
        <f>'2019'!DG4</f>
        <v>57</v>
      </c>
      <c r="DN39" s="23">
        <f>'2019'!DH4</f>
        <v>40</v>
      </c>
      <c r="DO39" s="23">
        <f>'2019'!DI4</f>
        <v>75</v>
      </c>
      <c r="DP39" s="74">
        <f>'2019'!DJ4</f>
        <v>4.8</v>
      </c>
      <c r="DQ39" s="74">
        <f>'2019'!DK4</f>
        <v>2.9</v>
      </c>
      <c r="DR39" s="74">
        <f>'2019'!DL4</f>
        <v>83.3</v>
      </c>
      <c r="DS39" s="23">
        <f>'2019'!DM4</f>
        <v>103</v>
      </c>
      <c r="DT39" s="23">
        <f>'2019'!DN4</f>
        <v>3576</v>
      </c>
      <c r="DU39" s="55">
        <f>'2019'!DO4</f>
        <v>20</v>
      </c>
      <c r="DV39" s="61">
        <f>'2019'!DP4</f>
        <v>4.0999999999999996</v>
      </c>
      <c r="DW39" s="61">
        <f>'2019'!DQ4</f>
        <v>0</v>
      </c>
      <c r="DX39" s="61">
        <f>'2019'!DR4</f>
        <v>1</v>
      </c>
      <c r="DY39" s="73">
        <f>'2019'!DS4</f>
        <v>1.48</v>
      </c>
      <c r="DZ39" s="62">
        <f>'2019'!DT4</f>
        <v>4</v>
      </c>
      <c r="EA39" s="22">
        <f>'2019'!DU4</f>
        <v>4837</v>
      </c>
      <c r="EB39" s="23">
        <f>'2019'!DV4</f>
        <v>5022</v>
      </c>
      <c r="EC39" s="23">
        <f>'2019'!DW4</f>
        <v>50</v>
      </c>
      <c r="ED39" s="23">
        <f>'2019'!DX4</f>
        <v>8</v>
      </c>
      <c r="EE39" s="23">
        <f>'2019'!DY4</f>
        <v>535</v>
      </c>
      <c r="EF39" s="23">
        <f>'2019'!DZ4</f>
        <v>374</v>
      </c>
      <c r="EG39" s="23">
        <f>'2019'!EA4</f>
        <v>77.099999999999994</v>
      </c>
      <c r="EH39" s="24">
        <f>'2019'!EB4</f>
        <v>4.2</v>
      </c>
      <c r="EI39" s="24">
        <f>'2019'!EC4</f>
        <v>2.9</v>
      </c>
      <c r="EJ39" s="24">
        <f>'2019'!ED4</f>
        <v>48.6</v>
      </c>
      <c r="EK39" s="23">
        <f>'2019'!EE4</f>
        <v>144</v>
      </c>
      <c r="EL39" s="23">
        <f>'2019'!EF4</f>
        <v>2502</v>
      </c>
      <c r="EM39" s="55">
        <f>'2019'!EG4</f>
        <v>46</v>
      </c>
      <c r="EN39" s="73">
        <f>'2019'!EH4</f>
        <v>1.9</v>
      </c>
      <c r="EO39" s="61">
        <f>'2019'!EI4</f>
        <v>4</v>
      </c>
      <c r="EP39" s="61">
        <f>'2019'!EJ4</f>
        <v>1</v>
      </c>
      <c r="EQ39" s="73">
        <f>'2019'!EK4</f>
        <v>1.87</v>
      </c>
      <c r="ER39" s="62">
        <f>'2019'!EL4</f>
        <v>4</v>
      </c>
    </row>
    <row r="40" spans="1:148" ht="15.75" customHeight="1" x14ac:dyDescent="0.2">
      <c r="A40" s="111">
        <f t="shared" si="0"/>
        <v>38</v>
      </c>
      <c r="B40" s="109">
        <f>'2018'!A7</f>
        <v>5</v>
      </c>
      <c r="C40" s="109">
        <v>2018</v>
      </c>
      <c r="D40" s="86" t="str">
        <f>'2018'!B7</f>
        <v>Josh Rosen</v>
      </c>
      <c r="E40" s="86" t="str" cm="1">
        <f t="array" ref="E40">_xlfn.IFS(F40&gt;13,"Cornerstone",AND(F40&gt;11.5,F40&lt;13),"Elite",AND(F40&gt;10,F40&lt;11.5),"Elite Upside",AND(F40&gt;=8.5,F40&lt;10),"Upside",AND(F40&gt;6.25,F40&lt;8.5),"Upside Lite",AND(F40&gt;4.5,F40&lt;6.25),"Outlier",AND(F40&gt;=3.5,F40&lt;4.5),"Outlier Lite",F40&lt;3.5,"Purgatory")</f>
        <v>Upside</v>
      </c>
      <c r="F40" s="11">
        <f>'2018'!C7</f>
        <v>9.1074999999999999</v>
      </c>
      <c r="G40" s="11">
        <f t="shared" si="1"/>
        <v>81.599999999999994</v>
      </c>
      <c r="H40" s="245">
        <f t="shared" si="2"/>
        <v>1.1221469137499371</v>
      </c>
      <c r="I40" s="43" t="str">
        <f>'2018'!D7</f>
        <v>UCLA</v>
      </c>
      <c r="J40" s="14">
        <f>'2018'!E7</f>
        <v>5</v>
      </c>
      <c r="K40" s="44">
        <f>'2018'!F7</f>
        <v>35471</v>
      </c>
      <c r="L40" s="15">
        <f>'2018'!G7</f>
        <v>28.646575342465752</v>
      </c>
      <c r="M40" s="15" t="str">
        <f>'2018'!H7</f>
        <v>JR</v>
      </c>
      <c r="N40" s="15">
        <f>'2018'!I7</f>
        <v>21.221917808219178</v>
      </c>
      <c r="O40" s="15" t="str">
        <f>'2018'!J7</f>
        <v>Pocket Passer</v>
      </c>
      <c r="P40" s="14">
        <f>'2018'!K7</f>
        <v>76</v>
      </c>
      <c r="Q40" s="14">
        <f>'2018'!L7</f>
        <v>210</v>
      </c>
      <c r="R40" s="15">
        <f t="shared" si="3"/>
        <v>25.561719405987287</v>
      </c>
      <c r="S40" s="14">
        <f>'2018'!M7</f>
        <v>4.8499999999999996</v>
      </c>
      <c r="T40" s="16">
        <f>'2018'!N7</f>
        <v>1</v>
      </c>
      <c r="U40" s="46">
        <f>'2018'!O7</f>
        <v>0</v>
      </c>
      <c r="V40" s="47">
        <f>'2018'!P7</f>
        <v>0</v>
      </c>
      <c r="W40" s="47">
        <f>'2018'!Q7</f>
        <v>0.97736954206602766</v>
      </c>
      <c r="X40" s="47">
        <f>'2018'!R7</f>
        <v>0.54017479560191717</v>
      </c>
      <c r="Y40" s="47">
        <f>'2018'!S7</f>
        <v>0.83854399285395265</v>
      </c>
      <c r="Z40" s="17">
        <f>'2018'!T7</f>
        <v>0.90795676745999021</v>
      </c>
      <c r="AA40" s="17">
        <f>'2018'!U7</f>
        <v>0.77176325234099163</v>
      </c>
      <c r="AB40" s="17">
        <f>'2018'!V7</f>
        <v>2.6337448559670781E-2</v>
      </c>
      <c r="AC40" s="17">
        <f>'2018'!W7</f>
        <v>4.8955223880597018E-2</v>
      </c>
      <c r="AD40" s="17">
        <f>'2018'!X7</f>
        <v>4.8955223880597018E-2</v>
      </c>
      <c r="AE40" s="18">
        <f>'2018'!Y7</f>
        <v>4.1611940298507462E-2</v>
      </c>
      <c r="AF40" s="19">
        <f>'2018'!Z7</f>
        <v>18.564383561643837</v>
      </c>
      <c r="AG40" s="20">
        <f>'2018'!AA7</f>
        <v>75.907088864756531</v>
      </c>
      <c r="AH40" s="71">
        <f>'2018'!AB7</f>
        <v>0.6247240618101545</v>
      </c>
      <c r="AI40" s="102">
        <f>'2018'!AC7</f>
        <v>13.268551236749117</v>
      </c>
      <c r="AJ40" s="71">
        <f>'2018'!AD7</f>
        <v>0.748</v>
      </c>
      <c r="AK40" s="71">
        <f>'2018'!AE7</f>
        <v>5.7999999999999996E-2</v>
      </c>
      <c r="AL40" s="71">
        <f>'2018'!AF7</f>
        <v>4.2999999999999997E-2</v>
      </c>
      <c r="AM40" s="70">
        <f>'2018'!AG7</f>
        <v>0.42899999999999999</v>
      </c>
      <c r="AN40" s="20">
        <f>'2018'!AH7</f>
        <v>2.9</v>
      </c>
      <c r="AO40" s="20">
        <f>'2018'!AI7</f>
        <v>0</v>
      </c>
      <c r="AP40" s="76">
        <f>'2018'!AJ7</f>
        <v>0.75</v>
      </c>
      <c r="AQ40" s="21">
        <f>'2018'!AK7</f>
        <v>9</v>
      </c>
      <c r="AR40" s="21">
        <f>'2018'!AL7</f>
        <v>7</v>
      </c>
      <c r="AS40" s="21">
        <f>'2018'!AM7</f>
        <v>4</v>
      </c>
      <c r="AT40" s="21">
        <f>'2018'!AN7</f>
        <v>3</v>
      </c>
      <c r="AU40" s="21">
        <f>'2018'!AO7</f>
        <v>1</v>
      </c>
      <c r="AV40" s="21">
        <f>'2018'!AP7</f>
        <v>1</v>
      </c>
      <c r="AW40" s="21">
        <f>'2018'!AQ7</f>
        <v>1</v>
      </c>
      <c r="AX40" s="21">
        <f>'2018'!AR7</f>
        <v>0</v>
      </c>
      <c r="AY40" s="21">
        <f>'2018'!AS7</f>
        <v>0</v>
      </c>
      <c r="AZ40" s="21">
        <f>'2018'!AT7</f>
        <v>0</v>
      </c>
      <c r="BA40" s="21">
        <f>'2018'!AU7</f>
        <v>10</v>
      </c>
      <c r="BB40" s="21">
        <f>'2018'!AV7</f>
        <v>0</v>
      </c>
      <c r="BC40" s="21">
        <f>'2018'!AW7</f>
        <v>5.2200000000000006</v>
      </c>
      <c r="BD40" s="21">
        <f>'2018'!AX7</f>
        <v>3.9150000000000005</v>
      </c>
      <c r="BE40" s="21">
        <f>'2018'!AY7</f>
        <v>3.7499999999999999E-2</v>
      </c>
      <c r="BF40" s="130">
        <f>'2018'!AZ7</f>
        <v>0</v>
      </c>
      <c r="BG40" s="103">
        <f>'2018'!BA7</f>
        <v>0</v>
      </c>
      <c r="BH40" s="23">
        <f>'2018'!BB7</f>
        <v>1</v>
      </c>
      <c r="BI40" s="23">
        <f>'2018'!BC7</f>
        <v>0</v>
      </c>
      <c r="BJ40" s="23">
        <f>'2018'!BD7</f>
        <v>0</v>
      </c>
      <c r="BK40" s="23">
        <f>'2018'!BE7</f>
        <v>0</v>
      </c>
      <c r="BL40" s="23">
        <f>'2018'!BF7</f>
        <v>0</v>
      </c>
      <c r="BM40" s="23">
        <f>'2018'!BG7</f>
        <v>0</v>
      </c>
      <c r="BN40" s="74">
        <f>'2018'!BH7</f>
        <v>0</v>
      </c>
      <c r="BO40" s="74">
        <f>'2018'!BI7</f>
        <v>0</v>
      </c>
      <c r="BP40" s="74">
        <f>'2018'!BJ7</f>
        <v>0</v>
      </c>
      <c r="BQ40" s="23">
        <f>'2018'!BK7</f>
        <v>0</v>
      </c>
      <c r="BR40" s="23">
        <f>'2018'!BL7</f>
        <v>1</v>
      </c>
      <c r="BS40" s="55">
        <f>'2018'!BM7</f>
        <v>0</v>
      </c>
      <c r="BT40" s="61">
        <f>'2018'!BN7</f>
        <v>0</v>
      </c>
      <c r="BU40" s="61">
        <f>'2018'!BO7</f>
        <v>0</v>
      </c>
      <c r="BV40" s="61">
        <f>'2018'!BP7</f>
        <v>0</v>
      </c>
      <c r="BW40" s="72">
        <f>'2018'!BQ7</f>
        <v>0</v>
      </c>
      <c r="BX40" s="61">
        <f>'2018'!BR7</f>
        <v>0</v>
      </c>
      <c r="BY40" s="22">
        <f>'2018'!BS7</f>
        <v>0</v>
      </c>
      <c r="BZ40" s="23">
        <f>'2018'!BT7</f>
        <v>1</v>
      </c>
      <c r="CA40" s="23">
        <f>'2018'!BU7</f>
        <v>0</v>
      </c>
      <c r="CB40" s="23">
        <f>'2018'!BV7</f>
        <v>0</v>
      </c>
      <c r="CC40" s="23">
        <f>'2018'!BW7</f>
        <v>0</v>
      </c>
      <c r="CD40" s="23">
        <f>'2018'!BX7</f>
        <v>0</v>
      </c>
      <c r="CE40" s="23">
        <f>'2018'!BY7</f>
        <v>0</v>
      </c>
      <c r="CF40" s="74">
        <f>'2018'!BZ7</f>
        <v>0</v>
      </c>
      <c r="CG40" s="74">
        <f>'2018'!CA7</f>
        <v>0</v>
      </c>
      <c r="CH40" s="74">
        <f>'2018'!CB7</f>
        <v>0</v>
      </c>
      <c r="CI40" s="23">
        <f>'2018'!CC7</f>
        <v>0</v>
      </c>
      <c r="CJ40" s="23">
        <f>'2018'!CD7</f>
        <v>1</v>
      </c>
      <c r="CK40" s="55">
        <f>'2018'!CE7</f>
        <v>0</v>
      </c>
      <c r="CL40" s="61">
        <f>'2018'!CF7</f>
        <v>0</v>
      </c>
      <c r="CM40" s="61">
        <f>'2018'!CG7</f>
        <v>0</v>
      </c>
      <c r="CN40" s="61">
        <f>'2018'!CH7</f>
        <v>0</v>
      </c>
      <c r="CO40" s="73">
        <f>'2018'!CI7</f>
        <v>0</v>
      </c>
      <c r="CP40" s="62">
        <f>'2018'!CJ7</f>
        <v>0</v>
      </c>
      <c r="CQ40" s="22">
        <f>'2018'!CK7</f>
        <v>3671</v>
      </c>
      <c r="CR40" s="23">
        <f>'2018'!CL7</f>
        <v>3756</v>
      </c>
      <c r="CS40" s="23">
        <f>'2018'!CM7</f>
        <v>23</v>
      </c>
      <c r="CT40" s="23">
        <f>'2018'!CN7</f>
        <v>11</v>
      </c>
      <c r="CU40" s="23">
        <f>'2018'!CO7</f>
        <v>490</v>
      </c>
      <c r="CV40" s="23">
        <f>'2018'!CP7</f>
        <v>292</v>
      </c>
      <c r="CW40" s="23">
        <f>'2018'!CQ7</f>
        <v>70</v>
      </c>
      <c r="CX40" s="24">
        <f>'2018'!CR7</f>
        <v>5.8</v>
      </c>
      <c r="CY40" s="24">
        <f>'2018'!CS7</f>
        <v>5.5</v>
      </c>
      <c r="CZ40" s="23">
        <f>'2018'!CT7</f>
        <v>39.5</v>
      </c>
      <c r="DA40" s="23">
        <f>'2018'!CU7</f>
        <v>141</v>
      </c>
      <c r="DB40" s="23">
        <f>'2018'!CV7</f>
        <v>2459</v>
      </c>
      <c r="DC40" s="55">
        <f>'2018'!CW7</f>
        <v>19</v>
      </c>
      <c r="DD40" s="61">
        <f>'2018'!CX7</f>
        <v>4.5</v>
      </c>
      <c r="DE40" s="61">
        <f>'2018'!CY7</f>
        <v>2</v>
      </c>
      <c r="DF40" s="61">
        <f>'2018'!CZ7</f>
        <v>0</v>
      </c>
      <c r="DG40" s="73">
        <f>'2018'!DA7</f>
        <v>1.39</v>
      </c>
      <c r="DH40" s="62">
        <f>'2018'!DB7</f>
        <v>7</v>
      </c>
      <c r="DI40" s="22">
        <f>'2018'!DC7</f>
        <v>1916</v>
      </c>
      <c r="DJ40" s="23">
        <f>'2018'!DD7</f>
        <v>3547</v>
      </c>
      <c r="DK40" s="23">
        <f>'2018'!DE7</f>
        <v>10</v>
      </c>
      <c r="DL40" s="23">
        <f>'2018'!DF7</f>
        <v>5</v>
      </c>
      <c r="DM40" s="23">
        <f>'2018'!DG7</f>
        <v>232</v>
      </c>
      <c r="DN40" s="23">
        <f>'2018'!DH7</f>
        <v>137</v>
      </c>
      <c r="DO40" s="23">
        <f>'2018'!DI7</f>
        <v>71.599999999999994</v>
      </c>
      <c r="DP40" s="74">
        <f>'2018'!DJ7</f>
        <v>4.9000000000000004</v>
      </c>
      <c r="DQ40" s="74">
        <f>'2018'!DK7</f>
        <v>5</v>
      </c>
      <c r="DR40" s="74">
        <f>'2018'!DL7</f>
        <v>39.4</v>
      </c>
      <c r="DS40" s="23">
        <f>'2018'!DM7</f>
        <v>32</v>
      </c>
      <c r="DT40" s="23">
        <f>'2018'!DN7</f>
        <v>1215</v>
      </c>
      <c r="DU40" s="55">
        <f>'2018'!DO7</f>
        <v>6</v>
      </c>
      <c r="DV40" s="61">
        <f>'2018'!DP7</f>
        <v>2.9</v>
      </c>
      <c r="DW40" s="61">
        <f>'2018'!DQ7</f>
        <v>2</v>
      </c>
      <c r="DX40" s="61">
        <f>'2018'!DR7</f>
        <v>0</v>
      </c>
      <c r="DY40" s="73">
        <f>'2018'!DS7</f>
        <v>0.55000000000000004</v>
      </c>
      <c r="DZ40" s="62">
        <f>'2018'!DT7</f>
        <v>2</v>
      </c>
      <c r="EA40" s="22">
        <f>'2018'!DU7</f>
        <v>3755</v>
      </c>
      <c r="EB40" s="23">
        <f>'2018'!DV7</f>
        <v>4478</v>
      </c>
      <c r="EC40" s="23">
        <f>'2018'!DW7</f>
        <v>26</v>
      </c>
      <c r="ED40" s="23">
        <f>'2018'!DX7</f>
        <v>10</v>
      </c>
      <c r="EE40" s="23">
        <f>'2018'!DY7</f>
        <v>453</v>
      </c>
      <c r="EF40" s="23">
        <f>'2018'!DZ7</f>
        <v>283</v>
      </c>
      <c r="EG40" s="23">
        <f>'2018'!EA7</f>
        <v>74.8</v>
      </c>
      <c r="EH40" s="24">
        <f>'2018'!EB7</f>
        <v>5.7</v>
      </c>
      <c r="EI40" s="24">
        <f>'2018'!EC7</f>
        <v>4.3</v>
      </c>
      <c r="EJ40" s="24">
        <f>'2018'!ED7</f>
        <v>42.9</v>
      </c>
      <c r="EK40" s="23">
        <f>'2018'!EE7</f>
        <v>82</v>
      </c>
      <c r="EL40" s="23">
        <f>'2018'!EF7</f>
        <v>1675</v>
      </c>
      <c r="EM40" s="55">
        <f>'2018'!EG7</f>
        <v>18</v>
      </c>
      <c r="EN40" s="73">
        <f>'2018'!EH7</f>
        <v>2.9</v>
      </c>
      <c r="EO40" s="61">
        <f>'2018'!EI7</f>
        <v>2</v>
      </c>
      <c r="EP40" s="61">
        <f>'2018'!EJ7</f>
        <v>0</v>
      </c>
      <c r="EQ40" s="73">
        <f>'2018'!EK7</f>
        <v>0.75</v>
      </c>
      <c r="ER40" s="62">
        <f>'2018'!EL7</f>
        <v>2</v>
      </c>
    </row>
    <row r="41" spans="1:148" ht="15.75" customHeight="1" x14ac:dyDescent="0.2">
      <c r="A41" s="111">
        <f t="shared" si="0"/>
        <v>39</v>
      </c>
      <c r="B41" s="109">
        <f>'2016'!A5</f>
        <v>3</v>
      </c>
      <c r="C41" s="109">
        <v>2016</v>
      </c>
      <c r="D41" s="86" t="str">
        <f>'2016'!B5</f>
        <v>Carson Wentz</v>
      </c>
      <c r="E41" s="86" t="str" cm="1">
        <f t="array" ref="E41">_xlfn.IFS(F41&gt;13,"Cornerstone",AND(F41&gt;11.5,F41&lt;13),"Elite",AND(F41&gt;10,F41&lt;11.5),"Elite Upside",AND(F41&gt;=8.5,F41&lt;10),"Upside",AND(F41&gt;6.25,F41&lt;8.5),"Upside Lite",AND(F41&gt;4.5,F41&lt;6.25),"Outlier",AND(F41&gt;=3.5,F41&lt;4.5),"Outlier Lite",F41&lt;3.5,"Purgatory")</f>
        <v>Upside</v>
      </c>
      <c r="F41" s="11">
        <f>'2016'!C5</f>
        <v>8.9937500000000004</v>
      </c>
      <c r="G41" s="11">
        <f t="shared" si="1"/>
        <v>81.100000000000009</v>
      </c>
      <c r="H41" s="245">
        <f t="shared" si="2"/>
        <v>1.0889387966458892</v>
      </c>
      <c r="I41" s="43" t="str">
        <f>'2016'!D5</f>
        <v>North Dakota State</v>
      </c>
      <c r="J41" s="14">
        <f>'2016'!E5</f>
        <v>11</v>
      </c>
      <c r="K41" s="44">
        <f>'2016'!F5</f>
        <v>33968</v>
      </c>
      <c r="L41" s="15">
        <f>'2016'!G5</f>
        <v>32.764383561643832</v>
      </c>
      <c r="M41" s="15" t="str">
        <f>'2016'!H5</f>
        <v>JR</v>
      </c>
      <c r="N41" s="15">
        <f>'2016'!I5</f>
        <v>23.339726027397262</v>
      </c>
      <c r="O41" s="15" t="str">
        <f>'2016'!J5</f>
        <v>Dual Threat</v>
      </c>
      <c r="P41" s="14">
        <f>'2016'!K5</f>
        <v>77</v>
      </c>
      <c r="Q41" s="14">
        <f>'2016'!L5</f>
        <v>237</v>
      </c>
      <c r="R41" s="15">
        <f t="shared" si="3"/>
        <v>28.103787224609363</v>
      </c>
      <c r="S41" s="14">
        <f>'2016'!M5</f>
        <v>4.7699999999999996</v>
      </c>
      <c r="T41" s="16">
        <f>'2016'!N5</f>
        <v>1</v>
      </c>
      <c r="U41" s="46">
        <f>'2016'!O5</f>
        <v>0</v>
      </c>
      <c r="V41" s="47">
        <f>'2016'!P5</f>
        <v>0</v>
      </c>
      <c r="W41" s="47">
        <f>'2016'!Q5</f>
        <v>0</v>
      </c>
      <c r="X41" s="47">
        <f>'2016'!R5</f>
        <v>0.98699238578680204</v>
      </c>
      <c r="Y41" s="47">
        <f>'2016'!S5</f>
        <v>0.59069767441860466</v>
      </c>
      <c r="Z41" s="17">
        <f>'2016'!T5</f>
        <v>0.78884503010270335</v>
      </c>
      <c r="AA41" s="17">
        <f>'2016'!U5</f>
        <v>0.43386476655648687</v>
      </c>
      <c r="AB41" s="17">
        <f>'2016'!V5</f>
        <v>0.20191285866099895</v>
      </c>
      <c r="AC41" s="17">
        <f>'2016'!W5</f>
        <v>0.18111095466065899</v>
      </c>
      <c r="AD41" s="17">
        <f>'2016'!X5</f>
        <v>0.19151190666082896</v>
      </c>
      <c r="AE41" s="18">
        <f>'2016'!Y5</f>
        <v>0.10533154866345594</v>
      </c>
      <c r="AF41" s="19">
        <f>'2016'!Z5</f>
        <v>21.682191780821917</v>
      </c>
      <c r="AG41" s="20">
        <f>'2016'!AA5</f>
        <v>91.559797927101826</v>
      </c>
      <c r="AH41" s="71">
        <f>'2016'!AB5</f>
        <v>0.6428571428571429</v>
      </c>
      <c r="AI41" s="102">
        <f>'2016'!AC5</f>
        <v>12.7</v>
      </c>
      <c r="AJ41" s="71">
        <f>'2016'!AD5</f>
        <v>0.74099999999999999</v>
      </c>
      <c r="AK41" s="71">
        <f>'2016'!AE5</f>
        <v>6.5000000000000002E-2</v>
      </c>
      <c r="AL41" s="71">
        <f>'2016'!AF5</f>
        <v>3.7999999999999999E-2</v>
      </c>
      <c r="AM41" s="70">
        <f>'2016'!AG5</f>
        <v>0.5</v>
      </c>
      <c r="AN41" s="20">
        <f>'2016'!AH5</f>
        <v>6.0175438596491224</v>
      </c>
      <c r="AO41" s="20">
        <f>'2016'!AI5</f>
        <v>0.17543859649122806</v>
      </c>
      <c r="AP41" s="76">
        <f>'2016'!AJ5</f>
        <v>3.16</v>
      </c>
      <c r="AQ41" s="21">
        <f>'2016'!AK5</f>
        <v>1</v>
      </c>
      <c r="AR41" s="21">
        <f>'2016'!AL5</f>
        <v>5</v>
      </c>
      <c r="AS41" s="21">
        <f>'2016'!AM5</f>
        <v>4</v>
      </c>
      <c r="AT41" s="21">
        <f>'2016'!AN5</f>
        <v>5</v>
      </c>
      <c r="AU41" s="21">
        <f>'2016'!AO5</f>
        <v>3</v>
      </c>
      <c r="AV41" s="21">
        <f>'2016'!AP5</f>
        <v>5</v>
      </c>
      <c r="AW41" s="21">
        <f>'2016'!AQ5</f>
        <v>4</v>
      </c>
      <c r="AX41" s="21">
        <f>'2016'!AR5</f>
        <v>6</v>
      </c>
      <c r="AY41" s="21">
        <f>'2016'!AS5</f>
        <v>4</v>
      </c>
      <c r="AZ41" s="21">
        <f>'2016'!AT5</f>
        <v>7</v>
      </c>
      <c r="BA41" s="21">
        <f>'2016'!AU5</f>
        <v>10</v>
      </c>
      <c r="BB41" s="21">
        <f>'2016'!AV5</f>
        <v>0</v>
      </c>
      <c r="BC41" s="21">
        <f>'2016'!AW5</f>
        <v>6.5</v>
      </c>
      <c r="BD41" s="21">
        <f>'2016'!AX5</f>
        <v>6.5</v>
      </c>
      <c r="BE41" s="21">
        <f>'2016'!AY5</f>
        <v>0.78749999999999998</v>
      </c>
      <c r="BF41" s="130">
        <f>'2016'!AZ5</f>
        <v>0.78749999999999998</v>
      </c>
      <c r="BG41" s="103">
        <f>'2016'!BA5</f>
        <v>0</v>
      </c>
      <c r="BH41" s="23">
        <f>'2016'!BB5</f>
        <v>1</v>
      </c>
      <c r="BI41" s="23">
        <f>'2016'!BC5</f>
        <v>0</v>
      </c>
      <c r="BJ41" s="23">
        <f>'2016'!BD5</f>
        <v>0</v>
      </c>
      <c r="BK41" s="23">
        <f>'2016'!BE5</f>
        <v>0</v>
      </c>
      <c r="BL41" s="23">
        <f>'2016'!BF5</f>
        <v>0</v>
      </c>
      <c r="BM41" s="23">
        <f>'2016'!BG5</f>
        <v>0</v>
      </c>
      <c r="BN41" s="74">
        <f>'2016'!BH5</f>
        <v>0</v>
      </c>
      <c r="BO41" s="74">
        <f>'2016'!BI5</f>
        <v>0</v>
      </c>
      <c r="BP41" s="74">
        <f>'2016'!BJ5</f>
        <v>0</v>
      </c>
      <c r="BQ41" s="23">
        <f>'2016'!BK5</f>
        <v>0</v>
      </c>
      <c r="BR41" s="23">
        <f>'2016'!BL5</f>
        <v>1</v>
      </c>
      <c r="BS41" s="55">
        <f>'2016'!BM5</f>
        <v>0</v>
      </c>
      <c r="BT41" s="61">
        <f>'2016'!BN5</f>
        <v>0</v>
      </c>
      <c r="BU41" s="61">
        <f>'2016'!BO5</f>
        <v>0</v>
      </c>
      <c r="BV41" s="61">
        <f>'2016'!BP5</f>
        <v>0</v>
      </c>
      <c r="BW41" s="72">
        <f>'2016'!BQ5</f>
        <v>0</v>
      </c>
      <c r="BX41" s="61">
        <f>'2016'!BR5</f>
        <v>0</v>
      </c>
      <c r="BY41" s="22">
        <f>'2016'!BS5</f>
        <v>0</v>
      </c>
      <c r="BZ41" s="23">
        <f>'2016'!BT5</f>
        <v>1</v>
      </c>
      <c r="CA41" s="23">
        <f>'2016'!BU5</f>
        <v>0</v>
      </c>
      <c r="CB41" s="23">
        <f>'2016'!BV5</f>
        <v>0</v>
      </c>
      <c r="CC41" s="23">
        <f>'2016'!BW5</f>
        <v>0</v>
      </c>
      <c r="CD41" s="23">
        <f>'2016'!BX5</f>
        <v>0</v>
      </c>
      <c r="CE41" s="23">
        <f>'2016'!BY5</f>
        <v>0</v>
      </c>
      <c r="CF41" s="74">
        <f>'2016'!BZ5</f>
        <v>0</v>
      </c>
      <c r="CG41" s="74">
        <f>'2016'!CA5</f>
        <v>0</v>
      </c>
      <c r="CH41" s="74">
        <f>'2016'!CB5</f>
        <v>0</v>
      </c>
      <c r="CI41" s="23">
        <f>'2016'!CC5</f>
        <v>0</v>
      </c>
      <c r="CJ41" s="23">
        <f>'2016'!CD5</f>
        <v>1</v>
      </c>
      <c r="CK41" s="55">
        <f>'2016'!CE5</f>
        <v>0</v>
      </c>
      <c r="CL41" s="61">
        <f>'2016'!CF5</f>
        <v>0</v>
      </c>
      <c r="CM41" s="61">
        <f>'2016'!CG5</f>
        <v>0</v>
      </c>
      <c r="CN41" s="61">
        <f>'2016'!CH5</f>
        <v>0</v>
      </c>
      <c r="CO41" s="73">
        <f>'2016'!CI5</f>
        <v>0</v>
      </c>
      <c r="CP41" s="62">
        <f>'2016'!CJ5</f>
        <v>0</v>
      </c>
      <c r="CQ41" s="22">
        <f>'2016'!CK5</f>
        <v>0</v>
      </c>
      <c r="CR41" s="23">
        <f>'2016'!CL5</f>
        <v>1</v>
      </c>
      <c r="CS41" s="23">
        <f>'2016'!CM5</f>
        <v>0</v>
      </c>
      <c r="CT41" s="23">
        <f>'2016'!CN5</f>
        <v>0</v>
      </c>
      <c r="CU41" s="23">
        <f>'2016'!CO5</f>
        <v>0</v>
      </c>
      <c r="CV41" s="23">
        <f>'2016'!CP5</f>
        <v>0</v>
      </c>
      <c r="CW41" s="23">
        <f>'2016'!CQ5</f>
        <v>0</v>
      </c>
      <c r="CX41" s="24">
        <f>'2016'!CR5</f>
        <v>0</v>
      </c>
      <c r="CY41" s="24">
        <f>'2016'!CS5</f>
        <v>0</v>
      </c>
      <c r="CZ41" s="23">
        <f>'2016'!CT5</f>
        <v>0</v>
      </c>
      <c r="DA41" s="23">
        <f>'2016'!CU5</f>
        <v>0</v>
      </c>
      <c r="DB41" s="23">
        <f>'2016'!CV5</f>
        <v>1</v>
      </c>
      <c r="DC41" s="55">
        <f>'2016'!CW5</f>
        <v>0</v>
      </c>
      <c r="DD41" s="61">
        <f>'2016'!CX5</f>
        <v>0</v>
      </c>
      <c r="DE41" s="61">
        <f>'2016'!CY5</f>
        <v>0</v>
      </c>
      <c r="DF41" s="61">
        <f>'2016'!CZ5</f>
        <v>0</v>
      </c>
      <c r="DG41" s="73">
        <f>'2016'!DA5</f>
        <v>0</v>
      </c>
      <c r="DH41" s="62">
        <f>'2016'!DB5</f>
        <v>0</v>
      </c>
      <c r="DI41" s="22">
        <f>'2016'!DC5</f>
        <v>3111</v>
      </c>
      <c r="DJ41" s="23">
        <f>'2016'!DD5</f>
        <v>3152</v>
      </c>
      <c r="DK41" s="23">
        <f>'2016'!DE5</f>
        <v>0</v>
      </c>
      <c r="DL41" s="23">
        <f>'2016'!DF5</f>
        <v>0</v>
      </c>
      <c r="DM41" s="23">
        <f>'2016'!DG5</f>
        <v>28</v>
      </c>
      <c r="DN41" s="23">
        <f>'2016'!DH5</f>
        <v>18</v>
      </c>
      <c r="DO41" s="23">
        <f>'2016'!DI5</f>
        <v>74.099999999999994</v>
      </c>
      <c r="DP41" s="74">
        <f>'2016'!DJ5</f>
        <v>0</v>
      </c>
      <c r="DQ41" s="74">
        <f>'2016'!DK5</f>
        <v>0</v>
      </c>
      <c r="DR41" s="74">
        <f>'2016'!DL5</f>
        <v>50</v>
      </c>
      <c r="DS41" s="23">
        <f>'2016'!DM5</f>
        <v>760</v>
      </c>
      <c r="DT41" s="23">
        <f>'2016'!DN5</f>
        <v>3764</v>
      </c>
      <c r="DU41" s="55">
        <f>'2016'!DO5</f>
        <v>138</v>
      </c>
      <c r="DV41" s="61">
        <f>'2016'!DP5</f>
        <v>5.5072463768115938</v>
      </c>
      <c r="DW41" s="61">
        <f>'2016'!DQ5</f>
        <v>0</v>
      </c>
      <c r="DX41" s="61">
        <f>'2016'!DR5</f>
        <v>2</v>
      </c>
      <c r="DY41" s="73">
        <f>'2016'!DS5</f>
        <v>2.38</v>
      </c>
      <c r="DZ41" s="62">
        <f>'2016'!DT5</f>
        <v>1</v>
      </c>
      <c r="EA41" s="22">
        <f>'2016'!DU5</f>
        <v>1651</v>
      </c>
      <c r="EB41" s="23">
        <f>'2016'!DV5</f>
        <v>2795</v>
      </c>
      <c r="EC41" s="23">
        <f>'2016'!DW5</f>
        <v>17</v>
      </c>
      <c r="ED41" s="23">
        <f>'2016'!DX5</f>
        <v>4</v>
      </c>
      <c r="EE41" s="23">
        <f>'2016'!DY5</f>
        <v>208</v>
      </c>
      <c r="EF41" s="23">
        <f>'2016'!DZ5</f>
        <v>130</v>
      </c>
      <c r="EG41" s="23">
        <f>'2016'!EA5</f>
        <v>72.900000000000006</v>
      </c>
      <c r="EH41" s="24">
        <f>'2016'!EB5</f>
        <v>6.5</v>
      </c>
      <c r="EI41" s="24">
        <f>'2016'!EC5</f>
        <v>3.8</v>
      </c>
      <c r="EJ41" s="24">
        <f>'2016'!ED5</f>
        <v>38.5</v>
      </c>
      <c r="EK41" s="23">
        <f>'2016'!EE5</f>
        <v>343</v>
      </c>
      <c r="EL41" s="23">
        <f>'2016'!EF5</f>
        <v>1893.8666666666666</v>
      </c>
      <c r="EM41" s="55">
        <f>'2016'!EG5</f>
        <v>57</v>
      </c>
      <c r="EN41" s="73">
        <f>'2016'!EH5</f>
        <v>6.0175438596491224</v>
      </c>
      <c r="EO41" s="61">
        <f>'2016'!EI5</f>
        <v>6</v>
      </c>
      <c r="EP41" s="61">
        <f>'2016'!EJ5</f>
        <v>10</v>
      </c>
      <c r="EQ41" s="73">
        <f>'2016'!EK5</f>
        <v>3.16</v>
      </c>
      <c r="ER41" s="62">
        <f>'2016'!EL5</f>
        <v>11</v>
      </c>
    </row>
    <row r="42" spans="1:148" ht="15.75" customHeight="1" x14ac:dyDescent="0.2">
      <c r="A42" s="111">
        <f t="shared" si="0"/>
        <v>40</v>
      </c>
      <c r="B42" s="109">
        <f>'2026 - WIP'!A8</f>
        <v>6</v>
      </c>
      <c r="C42" s="109">
        <v>2026</v>
      </c>
      <c r="D42" s="86" t="str">
        <f>'2026 - WIP'!B8</f>
        <v>Drew Allar</v>
      </c>
      <c r="E42" s="86" t="str" cm="1">
        <f t="array" ref="E42">_xlfn.IFS(F42&gt;13,"Cornerstone",AND(F42&gt;11.5,F42&lt;13),"Elite",AND(F42&gt;10,F42&lt;11.5),"Elite Upside",AND(F42&gt;=8.5,F42&lt;10),"Upside",AND(F42&gt;6.25,F42&lt;8.5),"Upside Lite",AND(F42&gt;4.5,F42&lt;6.25),"Outlier",AND(F42&gt;=3.5,F42&lt;4.5),"Outlier Lite",F42&lt;3.5,"Purgatory")</f>
        <v>Upside</v>
      </c>
      <c r="F42" s="11">
        <f>'2026 - WIP'!C8</f>
        <v>8.9137500000000003</v>
      </c>
      <c r="G42" s="11">
        <f t="shared" si="1"/>
        <v>80.600000000000009</v>
      </c>
      <c r="H42" s="245">
        <f t="shared" si="2"/>
        <v>1.0655836373639214</v>
      </c>
      <c r="I42" s="43" t="str">
        <f>'2026 - WIP'!D8</f>
        <v>Penn State</v>
      </c>
      <c r="J42" s="14">
        <f>'2026 - WIP'!E8</f>
        <v>2</v>
      </c>
      <c r="K42" s="44">
        <f>'2026 - WIP'!F8</f>
        <v>38054</v>
      </c>
      <c r="L42" s="15">
        <f>'2026 - WIP'!G8</f>
        <v>21.56986301369863</v>
      </c>
      <c r="M42" s="15" t="str">
        <f>'2026 - WIP'!H8</f>
        <v>SR</v>
      </c>
      <c r="N42" s="15">
        <f>'2026 - WIP'!I8</f>
        <v>22.150684931506849</v>
      </c>
      <c r="O42" s="15" t="str">
        <f>'2026 - WIP'!J8</f>
        <v>Game Manager</v>
      </c>
      <c r="P42" s="14">
        <f>'2026 - WIP'!K8</f>
        <v>77</v>
      </c>
      <c r="Q42" s="14">
        <f>'2026 - WIP'!L8</f>
        <v>236</v>
      </c>
      <c r="R42" s="15">
        <f t="shared" si="3"/>
        <v>27.985205843914809</v>
      </c>
      <c r="S42" s="14">
        <f>'2026 - WIP'!M8</f>
        <v>4.7</v>
      </c>
      <c r="T42" s="16">
        <f>'2026 - WIP'!N8</f>
        <v>1</v>
      </c>
      <c r="U42" s="46">
        <f>'2026 - WIP'!O8</f>
        <v>0</v>
      </c>
      <c r="V42" s="47">
        <f>'2026 - WIP'!P8</f>
        <v>0.1047822113920195</v>
      </c>
      <c r="W42" s="47">
        <f>'2026 - WIP'!Q8</f>
        <v>0.93989266547406081</v>
      </c>
      <c r="X42" s="47">
        <f>'2026 - WIP'!R8</f>
        <v>0.91250685682940214</v>
      </c>
      <c r="Y42" s="47">
        <f>'2026 - WIP'!S8</f>
        <v>0.85636114911080707</v>
      </c>
      <c r="Z42" s="17">
        <f>'2026 - WIP'!T8</f>
        <v>0.92619976115173142</v>
      </c>
      <c r="AA42" s="17">
        <f>'2026 - WIP'!U8</f>
        <v>0.92619976115173142</v>
      </c>
      <c r="AB42" s="17">
        <f>'2026 - WIP'!V8</f>
        <v>0.12367178276269185</v>
      </c>
      <c r="AC42" s="17">
        <f>'2026 - WIP'!W8</f>
        <v>8.12603648424544E-2</v>
      </c>
      <c r="AD42" s="17">
        <f>'2026 - WIP'!X8</f>
        <v>0.10246607380257312</v>
      </c>
      <c r="AE42" s="18">
        <f>'2026 - WIP'!Y8</f>
        <v>0.10246607380257312</v>
      </c>
      <c r="AF42" s="19">
        <f>'2026 - WIP'!Z8</f>
        <v>19.495890410958904</v>
      </c>
      <c r="AG42" s="20">
        <f>'2026 - WIP'!AA8</f>
        <v>96.72763444987487</v>
      </c>
      <c r="AH42" s="71">
        <f>'2026 - WIP'!AB8</f>
        <v>0.6649746192893401</v>
      </c>
      <c r="AI42" s="102">
        <f>'2026 - WIP'!AC8</f>
        <v>10.982456140350877</v>
      </c>
      <c r="AJ42" s="71">
        <f>'2026 - WIP'!AD8</f>
        <v>0.73699999999999999</v>
      </c>
      <c r="AK42" s="71">
        <f>'2026 - WIP'!AE8</f>
        <v>5.0999999999999997E-2</v>
      </c>
      <c r="AL42" s="71">
        <f>'2026 - WIP'!AF8</f>
        <v>1.1000000000000001E-2</v>
      </c>
      <c r="AM42" s="70">
        <f>'2026 - WIP'!AG8</f>
        <v>0.51100000000000001</v>
      </c>
      <c r="AN42" s="20">
        <f>'2026 - WIP'!AH8</f>
        <v>7</v>
      </c>
      <c r="AO42" s="20">
        <f>'2026 - WIP'!AI8</f>
        <v>0.25925925925925924</v>
      </c>
      <c r="AP42" s="76">
        <f>'2026 - WIP'!AJ8</f>
        <v>4</v>
      </c>
      <c r="AQ42" s="21">
        <f>'2026 - WIP'!AK8</f>
        <v>6</v>
      </c>
      <c r="AR42" s="21">
        <f>'2026 - WIP'!AL8</f>
        <v>2</v>
      </c>
      <c r="AS42" s="21">
        <f>'2026 - WIP'!AM8</f>
        <v>3</v>
      </c>
      <c r="AT42" s="21">
        <f>'2026 - WIP'!AN8</f>
        <v>2</v>
      </c>
      <c r="AU42" s="21">
        <f>'2026 - WIP'!AO8</f>
        <v>10</v>
      </c>
      <c r="AV42" s="21">
        <f>'2026 - WIP'!AP8</f>
        <v>6</v>
      </c>
      <c r="AW42" s="21">
        <f>'2026 - WIP'!AQ8</f>
        <v>4</v>
      </c>
      <c r="AX42" s="21">
        <f>'2026 - WIP'!AR8</f>
        <v>8</v>
      </c>
      <c r="AY42" s="21">
        <f>'2026 - WIP'!AS8</f>
        <v>8</v>
      </c>
      <c r="AZ42" s="21">
        <f>'2026 - WIP'!AT8</f>
        <v>9</v>
      </c>
      <c r="BA42" s="21">
        <f>'2026 - WIP'!AU8</f>
        <v>10</v>
      </c>
      <c r="BB42" s="21">
        <f>'2026 - WIP'!AV8</f>
        <v>0</v>
      </c>
      <c r="BC42" s="21">
        <f>'2026 - WIP'!AW8</f>
        <v>6.17</v>
      </c>
      <c r="BD42" s="21">
        <f>'2026 - WIP'!AX8</f>
        <v>4.6274999999999995</v>
      </c>
      <c r="BE42" s="21">
        <f>'2026 - WIP'!AY8</f>
        <v>1.0874999999999999</v>
      </c>
      <c r="BF42" s="130">
        <f>'2026 - WIP'!AZ8</f>
        <v>0</v>
      </c>
      <c r="BG42" s="103">
        <f>'2026 - WIP'!BA8</f>
        <v>0</v>
      </c>
      <c r="BH42" s="23">
        <f>'2026 - WIP'!BB8</f>
        <v>1</v>
      </c>
      <c r="BI42" s="23">
        <f>'2026 - WIP'!BC8</f>
        <v>0</v>
      </c>
      <c r="BJ42" s="23">
        <f>'2026 - WIP'!BD8</f>
        <v>0</v>
      </c>
      <c r="BK42" s="23">
        <f>'2026 - WIP'!BE8</f>
        <v>0</v>
      </c>
      <c r="BL42" s="23">
        <f>'2026 - WIP'!BF8</f>
        <v>0</v>
      </c>
      <c r="BM42" s="23">
        <f>'2026 - WIP'!BG8</f>
        <v>0</v>
      </c>
      <c r="BN42" s="74">
        <f>'2026 - WIP'!BH8</f>
        <v>0</v>
      </c>
      <c r="BO42" s="74">
        <f>'2026 - WIP'!BI8</f>
        <v>0</v>
      </c>
      <c r="BP42" s="74">
        <f>'2026 - WIP'!BJ8</f>
        <v>0</v>
      </c>
      <c r="BQ42" s="23">
        <f>'2026 - WIP'!BK8</f>
        <v>0</v>
      </c>
      <c r="BR42" s="23">
        <f>'2026 - WIP'!BL8</f>
        <v>1</v>
      </c>
      <c r="BS42" s="55">
        <f>'2026 - WIP'!BM8</f>
        <v>0</v>
      </c>
      <c r="BT42" s="61">
        <f>'2026 - WIP'!BN8</f>
        <v>0</v>
      </c>
      <c r="BU42" s="61">
        <f>'2026 - WIP'!BO8</f>
        <v>0</v>
      </c>
      <c r="BV42" s="61">
        <f>'2026 - WIP'!BP8</f>
        <v>0</v>
      </c>
      <c r="BW42" s="72">
        <f>'2026 - WIP'!BQ8</f>
        <v>0</v>
      </c>
      <c r="BX42" s="61">
        <f>'2026 - WIP'!BR8</f>
        <v>0</v>
      </c>
      <c r="BY42" s="22">
        <f>'2026 - WIP'!BS8</f>
        <v>344</v>
      </c>
      <c r="BZ42" s="23">
        <f>'2026 - WIP'!BT8</f>
        <v>3283</v>
      </c>
      <c r="CA42" s="23">
        <f>'2026 - WIP'!BU8</f>
        <v>4</v>
      </c>
      <c r="CB42" s="23">
        <f>'2026 - WIP'!BV8</f>
        <v>0</v>
      </c>
      <c r="CC42" s="23">
        <f>'2026 - WIP'!BW8</f>
        <v>60</v>
      </c>
      <c r="CD42" s="23">
        <f>'2026 - WIP'!BX8</f>
        <v>35</v>
      </c>
      <c r="CE42" s="23">
        <f>'2026 - WIP'!BY8</f>
        <v>71.400000000000006</v>
      </c>
      <c r="CF42" s="74">
        <f>'2026 - WIP'!BZ8</f>
        <v>4.7</v>
      </c>
      <c r="CG42" s="74">
        <f>'2026 - WIP'!CA8</f>
        <v>0</v>
      </c>
      <c r="CH42" s="74">
        <f>'2026 - WIP'!CB8</f>
        <v>28.6</v>
      </c>
      <c r="CI42" s="23">
        <f>'2026 - WIP'!CC8</f>
        <v>63</v>
      </c>
      <c r="CJ42" s="23">
        <f>'2026 - WIP'!CD8</f>
        <v>2473</v>
      </c>
      <c r="CK42" s="55">
        <f>'2026 - WIP'!CE8</f>
        <v>18</v>
      </c>
      <c r="CL42" s="61">
        <f>'2026 - WIP'!CF8</f>
        <v>3.5</v>
      </c>
      <c r="CM42" s="61">
        <f>'2026 - WIP'!CG8</f>
        <v>1</v>
      </c>
      <c r="CN42" s="61">
        <f>'2026 - WIP'!CH8</f>
        <v>6</v>
      </c>
      <c r="CO42" s="73">
        <f>'2026 - WIP'!CI8</f>
        <v>4.22</v>
      </c>
      <c r="CP42" s="62">
        <f>'2026 - WIP'!CJ8</f>
        <v>3</v>
      </c>
      <c r="CQ42" s="22">
        <f>'2026 - WIP'!CK8</f>
        <v>2627</v>
      </c>
      <c r="CR42" s="23">
        <f>'2026 - WIP'!CL8</f>
        <v>2795</v>
      </c>
      <c r="CS42" s="23">
        <f>'2026 - WIP'!CM8</f>
        <v>25</v>
      </c>
      <c r="CT42" s="23">
        <f>'2026 - WIP'!CN8</f>
        <v>2</v>
      </c>
      <c r="CU42" s="23">
        <f>'2026 - WIP'!CO8</f>
        <v>391</v>
      </c>
      <c r="CV42" s="23">
        <f>'2026 - WIP'!CP8</f>
        <v>233</v>
      </c>
      <c r="CW42" s="23">
        <f>'2026 - WIP'!CQ8</f>
        <v>73.7</v>
      </c>
      <c r="CX42" s="24">
        <f>'2026 - WIP'!CR8</f>
        <v>2.9</v>
      </c>
      <c r="CY42" s="24">
        <f>'2026 - WIP'!CS8</f>
        <v>1.1000000000000001</v>
      </c>
      <c r="CZ42" s="23">
        <f>'2026 - WIP'!CT8</f>
        <v>36.1</v>
      </c>
      <c r="DA42" s="23">
        <f>'2026 - WIP'!CU8</f>
        <v>305</v>
      </c>
      <c r="DB42" s="23">
        <f>'2026 - WIP'!CV8</f>
        <v>2527</v>
      </c>
      <c r="DC42" s="55">
        <f>'2026 - WIP'!CW8</f>
        <v>60</v>
      </c>
      <c r="DD42" s="61">
        <f>'2026 - WIP'!CX8</f>
        <v>5.0999999999999996</v>
      </c>
      <c r="DE42" s="61">
        <f>'2026 - WIP'!CY8</f>
        <v>4</v>
      </c>
      <c r="DF42" s="61">
        <f>'2026 - WIP'!CZ8</f>
        <v>14</v>
      </c>
      <c r="DG42" s="73">
        <f>'2026 - WIP'!DA8</f>
        <v>3.25</v>
      </c>
      <c r="DH42" s="62">
        <f>'2026 - WIP'!DB8</f>
        <v>11</v>
      </c>
      <c r="DI42" s="22">
        <f>'2026 - WIP'!DC8</f>
        <v>3327</v>
      </c>
      <c r="DJ42" s="23">
        <f>'2026 - WIP'!DD8</f>
        <v>3646</v>
      </c>
      <c r="DK42" s="23">
        <f>'2026 - WIP'!DE8</f>
        <v>24</v>
      </c>
      <c r="DL42" s="23">
        <f>'2026 - WIP'!DF8</f>
        <v>8</v>
      </c>
      <c r="DM42" s="23">
        <f>'2026 - WIP'!DG8</f>
        <v>394</v>
      </c>
      <c r="DN42" s="23">
        <f>'2026 - WIP'!DH8</f>
        <v>262</v>
      </c>
      <c r="DO42" s="23">
        <f>'2026 - WIP'!DI8</f>
        <v>73</v>
      </c>
      <c r="DP42" s="74">
        <f>'2026 - WIP'!DJ8</f>
        <v>5.0999999999999996</v>
      </c>
      <c r="DQ42" s="74">
        <f>'2026 - WIP'!DK8</f>
        <v>2.1</v>
      </c>
      <c r="DR42" s="74">
        <f>'2026 - WIP'!DL8</f>
        <v>51.1</v>
      </c>
      <c r="DS42" s="23">
        <f>'2026 - WIP'!DM8</f>
        <v>419</v>
      </c>
      <c r="DT42" s="23">
        <f>'2026 - WIP'!DN8</f>
        <v>3388</v>
      </c>
      <c r="DU42" s="55">
        <f>'2026 - WIP'!DO8</f>
        <v>81</v>
      </c>
      <c r="DV42" s="61">
        <f>'2026 - WIP'!DP8</f>
        <v>5.2</v>
      </c>
      <c r="DW42" s="61">
        <f>'2026 - WIP'!DQ8</f>
        <v>6</v>
      </c>
      <c r="DX42" s="61">
        <f>'2026 - WIP'!DR8</f>
        <v>21</v>
      </c>
      <c r="DY42" s="73">
        <f>'2026 - WIP'!DS8</f>
        <v>3.11</v>
      </c>
      <c r="DZ42" s="62">
        <f>'2026 - WIP'!DT8</f>
        <v>17</v>
      </c>
      <c r="EA42" s="22">
        <f>'2026 - WIP'!DU8</f>
        <v>626</v>
      </c>
      <c r="EB42" s="23">
        <f>'2026 - WIP'!DV8</f>
        <v>731</v>
      </c>
      <c r="EC42" s="23">
        <f>'2026 - WIP'!DW8</f>
        <v>4</v>
      </c>
      <c r="ED42" s="23">
        <f>'2026 - WIP'!DX8</f>
        <v>1</v>
      </c>
      <c r="EE42" s="23">
        <f>'2026 - WIP'!DY8</f>
        <v>88</v>
      </c>
      <c r="EF42" s="23">
        <f>'2026 - WIP'!DZ8</f>
        <v>57</v>
      </c>
      <c r="EG42" s="23">
        <f>'2026 - WIP'!EA8</f>
        <v>72.599999999999994</v>
      </c>
      <c r="EH42" s="24">
        <f>'2026 - WIP'!EB8</f>
        <v>1.1000000000000001</v>
      </c>
      <c r="EI42" s="24">
        <f>'2026 - WIP'!EC8</f>
        <v>2</v>
      </c>
      <c r="EJ42" s="24">
        <f>'2026 - WIP'!ED8</f>
        <v>25</v>
      </c>
      <c r="EK42" s="23">
        <f>'2026 - WIP'!EE8</f>
        <v>49</v>
      </c>
      <c r="EL42" s="23">
        <f>'2026 - WIP'!EF8</f>
        <v>603</v>
      </c>
      <c r="EM42" s="55">
        <f>'2026 - WIP'!EG8</f>
        <v>7</v>
      </c>
      <c r="EN42" s="73">
        <f>'2026 - WIP'!EH8</f>
        <v>7</v>
      </c>
      <c r="EO42" s="61">
        <f>'2026 - WIP'!EI8</f>
        <v>0</v>
      </c>
      <c r="EP42" s="61">
        <f>'2026 - WIP'!EJ8</f>
        <v>1</v>
      </c>
      <c r="EQ42" s="73">
        <f>'2026 - WIP'!EK8</f>
        <v>4</v>
      </c>
      <c r="ER42" s="62">
        <f>'2026 - WIP'!EL8</f>
        <v>3</v>
      </c>
    </row>
    <row r="43" spans="1:148" ht="15.75" customHeight="1" x14ac:dyDescent="0.2">
      <c r="A43" s="111">
        <f t="shared" si="0"/>
        <v>41</v>
      </c>
      <c r="B43" s="109">
        <f>'2021'!A7</f>
        <v>5</v>
      </c>
      <c r="C43" s="109">
        <v>2021</v>
      </c>
      <c r="D43" s="86" t="str">
        <f>'2021'!B7</f>
        <v>Trey Lance</v>
      </c>
      <c r="E43" s="86" t="str" cm="1">
        <f t="array" ref="E43">_xlfn.IFS(F43&gt;13,"Cornerstone",AND(F43&gt;11.5,F43&lt;13),"Elite",AND(F43&gt;10,F43&lt;11.5),"Elite Upside",AND(F43&gt;=8.5,F43&lt;10),"Upside",AND(F43&gt;6.25,F43&lt;8.5),"Upside Lite",AND(F43&gt;4.5,F43&lt;6.25),"Outlier",AND(F43&gt;=3.5,F43&lt;4.5),"Outlier Lite",F43&lt;3.5,"Purgatory")</f>
        <v>Upside</v>
      </c>
      <c r="F43" s="11">
        <f>'2021'!C7</f>
        <v>8.8765624999999986</v>
      </c>
      <c r="G43" s="11">
        <f t="shared" si="1"/>
        <v>80.100000000000009</v>
      </c>
      <c r="H43" s="245">
        <f t="shared" si="2"/>
        <v>1.0547271375414438</v>
      </c>
      <c r="I43" s="43" t="str">
        <f>'2021'!D7</f>
        <v>North Dakota State</v>
      </c>
      <c r="J43" s="14">
        <f>'2021'!E7</f>
        <v>11</v>
      </c>
      <c r="K43" s="44">
        <f>'2021'!F7</f>
        <v>36655</v>
      </c>
      <c r="L43" s="15">
        <f>'2021'!G7</f>
        <v>25.402739726027399</v>
      </c>
      <c r="M43" s="15" t="str">
        <f>'2021'!H7</f>
        <v>JR</v>
      </c>
      <c r="N43" s="15">
        <f>'2021'!I7</f>
        <v>20.980821917808218</v>
      </c>
      <c r="O43" s="15" t="str">
        <f>'2021'!J7</f>
        <v>Run First</v>
      </c>
      <c r="P43" s="14">
        <f>'2021'!K7</f>
        <v>75</v>
      </c>
      <c r="Q43" s="14">
        <f>'2021'!L7</f>
        <v>221</v>
      </c>
      <c r="R43" s="15">
        <f t="shared" si="3"/>
        <v>27.622800063377905</v>
      </c>
      <c r="S43" s="14">
        <f>'2021'!M7</f>
        <v>4.6500000000000004</v>
      </c>
      <c r="T43" s="16">
        <f>'2021'!N7</f>
        <v>1</v>
      </c>
      <c r="U43" s="46">
        <f>'2021'!O7</f>
        <v>0</v>
      </c>
      <c r="V43" s="47">
        <f>'2021'!P7</f>
        <v>0</v>
      </c>
      <c r="W43" s="47">
        <f>'2021'!Q7</f>
        <v>4.3118936399568807E-3</v>
      </c>
      <c r="X43" s="47">
        <f>'2021'!R7</f>
        <v>0.9570889117748026</v>
      </c>
      <c r="Y43" s="47">
        <f>'2021'!S7</f>
        <v>0.12163265306122449</v>
      </c>
      <c r="Z43" s="17">
        <f>'2021'!T7</f>
        <v>0.53936078241801355</v>
      </c>
      <c r="AA43" s="17">
        <f>'2021'!U7</f>
        <v>0.29664843032990745</v>
      </c>
      <c r="AB43" s="17">
        <f>'2021'!V7</f>
        <v>0.24773804394657475</v>
      </c>
      <c r="AC43" s="17">
        <f>'2021'!W7</f>
        <v>7.2164948453608241E-2</v>
      </c>
      <c r="AD43" s="17">
        <f>'2021'!X7</f>
        <v>0.1599514962000915</v>
      </c>
      <c r="AE43" s="18">
        <f>'2021'!Y7</f>
        <v>8.7973322910050333E-2</v>
      </c>
      <c r="AF43" s="19">
        <f>'2021'!Z7</f>
        <v>19.323287671232876</v>
      </c>
      <c r="AG43" s="20">
        <f>'2021'!AA7</f>
        <v>94.538881059887785</v>
      </c>
      <c r="AH43" s="71">
        <f>'2021'!AB7</f>
        <v>0.66666666666666663</v>
      </c>
      <c r="AI43" s="102">
        <f>'2021'!AC7</f>
        <v>14.520833333333334</v>
      </c>
      <c r="AJ43" s="71">
        <f>'2021'!AD7</f>
        <v>0.72</v>
      </c>
      <c r="AK43" s="71">
        <f>'2021'!AE7</f>
        <v>5.5999999999999994E-2</v>
      </c>
      <c r="AL43" s="71">
        <f>'2021'!AF7</f>
        <v>1.3999999999999999E-2</v>
      </c>
      <c r="AM43" s="70">
        <f>'2021'!AG7</f>
        <v>0.39600000000000002</v>
      </c>
      <c r="AN43" s="20">
        <f>'2021'!AH7</f>
        <v>6.88622754491018</v>
      </c>
      <c r="AO43" s="20">
        <f>'2021'!AI7</f>
        <v>0.23353293413173654</v>
      </c>
      <c r="AP43" s="76">
        <f>'2021'!AJ7</f>
        <v>4.67</v>
      </c>
      <c r="AQ43" s="21">
        <f>'2021'!AK7</f>
        <v>7</v>
      </c>
      <c r="AR43" s="21">
        <f>'2021'!AL7</f>
        <v>10</v>
      </c>
      <c r="AS43" s="21">
        <f>'2021'!AM7</f>
        <v>2</v>
      </c>
      <c r="AT43" s="21">
        <f>'2021'!AN7</f>
        <v>3</v>
      </c>
      <c r="AU43" s="21">
        <f>'2021'!AO7</f>
        <v>10</v>
      </c>
      <c r="AV43" s="21">
        <f>'2021'!AP7</f>
        <v>0</v>
      </c>
      <c r="AW43" s="21">
        <f>'2021'!AQ7</f>
        <v>3</v>
      </c>
      <c r="AX43" s="21">
        <f>'2021'!AR7</f>
        <v>7</v>
      </c>
      <c r="AY43" s="21">
        <f>'2021'!AS7</f>
        <v>7</v>
      </c>
      <c r="AZ43" s="21">
        <f>'2021'!AT7</f>
        <v>10</v>
      </c>
      <c r="BA43" s="21">
        <f>'2021'!AU7</f>
        <v>10</v>
      </c>
      <c r="BB43" s="21">
        <f>'2021'!AV7</f>
        <v>0</v>
      </c>
      <c r="BC43" s="21">
        <f>'2021'!AW7</f>
        <v>7.6</v>
      </c>
      <c r="BD43" s="21">
        <f>'2021'!AX7</f>
        <v>7.6</v>
      </c>
      <c r="BE43" s="21">
        <f>'2021'!AY7</f>
        <v>1.0125</v>
      </c>
      <c r="BF43" s="130">
        <f>'2021'!AZ7</f>
        <v>0.50624999999999998</v>
      </c>
      <c r="BG43" s="103">
        <f>'2021'!BA7</f>
        <v>0</v>
      </c>
      <c r="BH43" s="23">
        <f>'2021'!BB7</f>
        <v>1</v>
      </c>
      <c r="BI43" s="23">
        <f>'2021'!BC7</f>
        <v>0</v>
      </c>
      <c r="BJ43" s="23">
        <f>'2021'!BD7</f>
        <v>0</v>
      </c>
      <c r="BK43" s="23">
        <f>'2021'!BE7</f>
        <v>0</v>
      </c>
      <c r="BL43" s="23">
        <f>'2021'!BF7</f>
        <v>0</v>
      </c>
      <c r="BM43" s="23">
        <f>'2021'!BG7</f>
        <v>0</v>
      </c>
      <c r="BN43" s="74">
        <f>'2021'!BH7</f>
        <v>0</v>
      </c>
      <c r="BO43" s="74">
        <f>'2021'!BI7</f>
        <v>0</v>
      </c>
      <c r="BP43" s="74">
        <f>'2021'!BJ7</f>
        <v>0</v>
      </c>
      <c r="BQ43" s="23">
        <f>'2021'!BK7</f>
        <v>0</v>
      </c>
      <c r="BR43" s="23">
        <f>'2021'!BL7</f>
        <v>1</v>
      </c>
      <c r="BS43" s="55">
        <f>'2021'!BM7</f>
        <v>0</v>
      </c>
      <c r="BT43" s="61">
        <f>'2021'!BN7</f>
        <v>0</v>
      </c>
      <c r="BU43" s="61">
        <f>'2021'!BO7</f>
        <v>0</v>
      </c>
      <c r="BV43" s="61">
        <f>'2021'!BP7</f>
        <v>0</v>
      </c>
      <c r="BW43" s="72">
        <f>'2021'!BQ7</f>
        <v>0</v>
      </c>
      <c r="BX43" s="61">
        <f>'2021'!BR7</f>
        <v>0</v>
      </c>
      <c r="BY43" s="22">
        <f>'2021'!BS7</f>
        <v>0</v>
      </c>
      <c r="BZ43" s="23">
        <f>'2021'!BT7</f>
        <v>1</v>
      </c>
      <c r="CA43" s="23">
        <f>'2021'!BU7</f>
        <v>0</v>
      </c>
      <c r="CB43" s="23">
        <f>'2021'!BV7</f>
        <v>0</v>
      </c>
      <c r="CC43" s="23">
        <f>'2021'!BW7</f>
        <v>0</v>
      </c>
      <c r="CD43" s="23">
        <f>'2021'!BX7</f>
        <v>0</v>
      </c>
      <c r="CE43" s="23">
        <f>'2021'!BY7</f>
        <v>0</v>
      </c>
      <c r="CF43" s="74">
        <f>'2021'!BZ7</f>
        <v>0</v>
      </c>
      <c r="CG43" s="74">
        <f>'2021'!CA7</f>
        <v>0</v>
      </c>
      <c r="CH43" s="74">
        <f>'2021'!CB7</f>
        <v>0</v>
      </c>
      <c r="CI43" s="23">
        <f>'2021'!CC7</f>
        <v>0</v>
      </c>
      <c r="CJ43" s="23">
        <f>'2021'!CD7</f>
        <v>1</v>
      </c>
      <c r="CK43" s="55">
        <f>'2021'!CE7</f>
        <v>0</v>
      </c>
      <c r="CL43" s="61">
        <f>'2021'!CF7</f>
        <v>0</v>
      </c>
      <c r="CM43" s="61">
        <f>'2021'!CG7</f>
        <v>0</v>
      </c>
      <c r="CN43" s="61">
        <f>'2021'!CH7</f>
        <v>0</v>
      </c>
      <c r="CO43" s="73">
        <f>'2021'!CI7</f>
        <v>0</v>
      </c>
      <c r="CP43" s="62">
        <f>'2021'!CJ7</f>
        <v>0</v>
      </c>
      <c r="CQ43" s="22">
        <f>'2021'!CK7</f>
        <v>12</v>
      </c>
      <c r="CR43" s="23">
        <f>'2021'!CL7</f>
        <v>2783</v>
      </c>
      <c r="CS43" s="23">
        <f>'2021'!CM7</f>
        <v>0</v>
      </c>
      <c r="CT43" s="23">
        <f>'2021'!CN7</f>
        <v>0</v>
      </c>
      <c r="CU43" s="23">
        <f>'2021'!CO7</f>
        <v>1</v>
      </c>
      <c r="CV43" s="23">
        <f>'2021'!CP7</f>
        <v>1</v>
      </c>
      <c r="CW43" s="23">
        <f>'2021'!CQ7</f>
        <v>100</v>
      </c>
      <c r="CX43" s="24">
        <f>'2021'!CR7</f>
        <v>0</v>
      </c>
      <c r="CY43" s="24">
        <f>'2021'!CS7</f>
        <v>0</v>
      </c>
      <c r="CZ43" s="23">
        <f>'2021'!CT7</f>
        <v>0</v>
      </c>
      <c r="DA43" s="23">
        <f>'2021'!CU7</f>
        <v>82</v>
      </c>
      <c r="DB43" s="23">
        <f>'2021'!CV7</f>
        <v>4385</v>
      </c>
      <c r="DC43" s="55">
        <f>'2021'!CW7</f>
        <v>8</v>
      </c>
      <c r="DD43" s="61">
        <f>'2021'!CX7</f>
        <v>10.25</v>
      </c>
      <c r="DE43" s="61">
        <f>'2021'!CY7</f>
        <v>2</v>
      </c>
      <c r="DF43" s="61">
        <f>'2021'!CZ7</f>
        <v>1</v>
      </c>
      <c r="DG43" s="73">
        <f>'2021'!DA7</f>
        <v>8.5</v>
      </c>
      <c r="DH43" s="62">
        <f>'2021'!DB7</f>
        <v>3</v>
      </c>
      <c r="DI43" s="22">
        <f>'2021'!DC7</f>
        <v>2788</v>
      </c>
      <c r="DJ43" s="23">
        <f>'2021'!DD7</f>
        <v>2913</v>
      </c>
      <c r="DK43" s="23">
        <f>'2021'!DE7</f>
        <v>28</v>
      </c>
      <c r="DL43" s="23">
        <f>'2021'!DF7</f>
        <v>0</v>
      </c>
      <c r="DM43" s="23">
        <f>'2021'!DG7</f>
        <v>288</v>
      </c>
      <c r="DN43" s="23">
        <f>'2021'!DH7</f>
        <v>192</v>
      </c>
      <c r="DO43" s="23">
        <f>'2021'!DI7</f>
        <v>72</v>
      </c>
      <c r="DP43" s="74">
        <f>'2021'!DJ7</f>
        <v>5.6</v>
      </c>
      <c r="DQ43" s="74">
        <f>'2021'!DK7</f>
        <v>1.4</v>
      </c>
      <c r="DR43" s="74">
        <f>'2021'!DL7</f>
        <v>39.6</v>
      </c>
      <c r="DS43" s="23">
        <f>'2021'!DM7</f>
        <v>1150</v>
      </c>
      <c r="DT43" s="23">
        <f>'2021'!DN7</f>
        <v>4642</v>
      </c>
      <c r="DU43" s="55">
        <f>'2021'!DO7</f>
        <v>167</v>
      </c>
      <c r="DV43" s="61">
        <f>'2021'!DP7</f>
        <v>6.88622754491018</v>
      </c>
      <c r="DW43" s="61">
        <f>'2021'!DQ7</f>
        <v>2</v>
      </c>
      <c r="DX43" s="61">
        <f>'2021'!DR7</f>
        <v>39</v>
      </c>
      <c r="DY43" s="73">
        <f>'2021'!DS7</f>
        <v>4.67</v>
      </c>
      <c r="DZ43" s="62">
        <f>'2021'!DT7</f>
        <v>39</v>
      </c>
      <c r="EA43" s="22">
        <f>'2021'!DU7</f>
        <v>149</v>
      </c>
      <c r="EB43" s="23">
        <f>'2021'!DV7</f>
        <v>1225</v>
      </c>
      <c r="EC43" s="23">
        <f>'2021'!DW7</f>
        <v>2</v>
      </c>
      <c r="ED43" s="23">
        <f>'2021'!DX7</f>
        <v>1</v>
      </c>
      <c r="EE43" s="23">
        <f>'2021'!DY7</f>
        <v>30</v>
      </c>
      <c r="EF43" s="23">
        <f>'2021'!DZ7</f>
        <v>15</v>
      </c>
      <c r="EG43" s="23">
        <f>'2021'!EA7</f>
        <v>58.6</v>
      </c>
      <c r="EH43" s="24">
        <f>'2021'!EB7</f>
        <v>3.3</v>
      </c>
      <c r="EI43" s="24">
        <f>'2021'!EC7</f>
        <v>2.9</v>
      </c>
      <c r="EJ43" s="24">
        <f>'2021'!ED7</f>
        <v>33.299999999999997</v>
      </c>
      <c r="EK43" s="23">
        <f>'2021'!EE7</f>
        <v>161</v>
      </c>
      <c r="EL43" s="23">
        <f>'2021'!EF7</f>
        <v>2231</v>
      </c>
      <c r="EM43" s="55">
        <f>'2021'!EG7</f>
        <v>15</v>
      </c>
      <c r="EN43" s="73">
        <f>'2021'!EH7</f>
        <v>10.733333333333333</v>
      </c>
      <c r="EO43" s="61">
        <f>'2021'!EI7</f>
        <v>2</v>
      </c>
      <c r="EP43" s="61">
        <f>'2021'!EJ7</f>
        <v>9</v>
      </c>
      <c r="EQ43" s="73">
        <f>'2021'!EK7</f>
        <v>8.8699999999999992</v>
      </c>
      <c r="ER43" s="62">
        <f>'2021'!EL7</f>
        <v>6</v>
      </c>
    </row>
    <row r="44" spans="1:148" ht="15.75" customHeight="1" x14ac:dyDescent="0.2">
      <c r="A44" s="111">
        <f t="shared" si="0"/>
        <v>42</v>
      </c>
      <c r="B44" s="109">
        <f>'2023'!A5</f>
        <v>3</v>
      </c>
      <c r="C44" s="109">
        <v>2023</v>
      </c>
      <c r="D44" s="86" t="str">
        <f>'2023'!B5</f>
        <v>Anthony Richardson</v>
      </c>
      <c r="E44" s="86" t="str" cm="1">
        <f t="array" ref="E44">_xlfn.IFS(F44&gt;13,"Cornerstone",AND(F44&gt;11.5,F44&lt;13),"Elite",AND(F44&gt;10,F44&lt;11.5),"Elite Upside",AND(F44&gt;=8.5,F44&lt;10),"Upside",AND(F44&gt;6.25,F44&lt;8.5),"Upside Lite",AND(F44&gt;4.5,F44&lt;6.25),"Outlier",AND(F44&gt;=3.5,F44&lt;4.5),"Outlier Lite",F44&lt;3.5,"Purgatory")</f>
        <v>Upside</v>
      </c>
      <c r="F44" s="11">
        <f>'2023'!C5</f>
        <v>8.8078125000000007</v>
      </c>
      <c r="G44" s="11">
        <f t="shared" si="1"/>
        <v>79.7</v>
      </c>
      <c r="H44" s="245">
        <f t="shared" si="2"/>
        <v>1.0346562975335034</v>
      </c>
      <c r="I44" s="43" t="str">
        <f>'2023'!D5</f>
        <v>Florida</v>
      </c>
      <c r="J44" s="14">
        <f>'2023'!E5</f>
        <v>1</v>
      </c>
      <c r="K44" s="44">
        <f>'2023'!F5</f>
        <v>37398</v>
      </c>
      <c r="L44" s="15">
        <f>'2023'!G5</f>
        <v>23.367123287671234</v>
      </c>
      <c r="M44" s="15" t="str">
        <f>'2023'!H5</f>
        <v>JR</v>
      </c>
      <c r="N44" s="15">
        <f>'2023'!I5</f>
        <v>20.945205479452056</v>
      </c>
      <c r="O44" s="15" t="str">
        <f>'2023'!J5</f>
        <v>Run First</v>
      </c>
      <c r="P44" s="14">
        <f>'2023'!K5</f>
        <v>76</v>
      </c>
      <c r="Q44" s="14">
        <f>'2023'!L5</f>
        <v>244</v>
      </c>
      <c r="R44" s="15">
        <f t="shared" si="3"/>
        <v>29.700283500289991</v>
      </c>
      <c r="S44" s="14">
        <f>'2023'!M5</f>
        <v>4.3</v>
      </c>
      <c r="T44" s="16">
        <f>'2023'!N5</f>
        <v>1</v>
      </c>
      <c r="U44" s="46">
        <f>'2023'!O5</f>
        <v>0</v>
      </c>
      <c r="V44" s="47">
        <f>'2023'!P5</f>
        <v>0</v>
      </c>
      <c r="W44" s="47">
        <f>'2023'!Q5</f>
        <v>5.9432093330398419E-3</v>
      </c>
      <c r="X44" s="47">
        <f>'2023'!R5</f>
        <v>0.15950363196125908</v>
      </c>
      <c r="Y44" s="47">
        <f>'2023'!S5</f>
        <v>0.87731958762886597</v>
      </c>
      <c r="Z44" s="17">
        <f>'2023'!T5</f>
        <v>0.87731958762886597</v>
      </c>
      <c r="AA44" s="17">
        <f>'2023'!U5</f>
        <v>0.87731958762886597</v>
      </c>
      <c r="AB44" s="17">
        <f>'2023'!V5</f>
        <v>0.14837325706113694</v>
      </c>
      <c r="AC44" s="17">
        <f>'2023'!W5</f>
        <v>0.26251840942562593</v>
      </c>
      <c r="AD44" s="17">
        <f>'2023'!X5</f>
        <v>0.26251840942562593</v>
      </c>
      <c r="AE44" s="18">
        <f>'2023'!Y5</f>
        <v>0.26251840942562593</v>
      </c>
      <c r="AF44" s="19">
        <f>'2023'!Z5</f>
        <v>20.304109589041097</v>
      </c>
      <c r="AG44" s="20">
        <f>'2023'!AA5</f>
        <v>142.74010098862146</v>
      </c>
      <c r="AH44" s="71">
        <f>'2023'!AB5</f>
        <v>0.58730158730158732</v>
      </c>
      <c r="AI44" s="102">
        <f>'2023'!AC5</f>
        <v>14.588571428571429</v>
      </c>
      <c r="AJ44" s="71">
        <f>'2023'!AD5</f>
        <v>0.66700000000000004</v>
      </c>
      <c r="AK44" s="71">
        <f>'2023'!AE5</f>
        <v>6.2E-2</v>
      </c>
      <c r="AL44" s="71">
        <f>'2023'!AF5</f>
        <v>3.3000000000000002E-2</v>
      </c>
      <c r="AM44" s="70">
        <f>'2023'!AG5</f>
        <v>0.42200000000000004</v>
      </c>
      <c r="AN44" s="20">
        <f>'2023'!AH5</f>
        <v>8.3000000000000007</v>
      </c>
      <c r="AO44" s="20">
        <f>'2023'!AI5</f>
        <v>0.40206185567010311</v>
      </c>
      <c r="AP44" s="76">
        <f>'2023'!AJ5</f>
        <v>4.58</v>
      </c>
      <c r="AQ44" s="21">
        <f>'2023'!AK5</f>
        <v>4</v>
      </c>
      <c r="AR44" s="21">
        <f>'2023'!AL5</f>
        <v>10</v>
      </c>
      <c r="AS44" s="21">
        <f>'2023'!AM5</f>
        <v>0</v>
      </c>
      <c r="AT44" s="21">
        <f>'2023'!AN5</f>
        <v>4</v>
      </c>
      <c r="AU44" s="21">
        <f>'2023'!AO5</f>
        <v>5</v>
      </c>
      <c r="AV44" s="21">
        <f>'2023'!AP5</f>
        <v>0</v>
      </c>
      <c r="AW44" s="21">
        <f>'2023'!AQ5</f>
        <v>9</v>
      </c>
      <c r="AX44" s="21">
        <f>'2023'!AR5</f>
        <v>10</v>
      </c>
      <c r="AY44" s="21">
        <f>'2023'!AS5</f>
        <v>10</v>
      </c>
      <c r="AZ44" s="21">
        <f>'2023'!AT5</f>
        <v>10</v>
      </c>
      <c r="BA44" s="21">
        <f>'2023'!AU5</f>
        <v>10</v>
      </c>
      <c r="BB44" s="21">
        <f>'2023'!AV5</f>
        <v>0</v>
      </c>
      <c r="BC44" s="21">
        <f>'2023'!AW5</f>
        <v>5.95</v>
      </c>
      <c r="BD44" s="21">
        <f>'2023'!AX5</f>
        <v>5.95</v>
      </c>
      <c r="BE44" s="21">
        <f>'2023'!AY5</f>
        <v>1.4624999999999999</v>
      </c>
      <c r="BF44" s="130">
        <f>'2023'!AZ5</f>
        <v>0.73124999999999996</v>
      </c>
      <c r="BG44" s="103">
        <f>'2023'!BA5</f>
        <v>0</v>
      </c>
      <c r="BH44" s="23">
        <f>'2023'!BB5</f>
        <v>1</v>
      </c>
      <c r="BI44" s="23">
        <f>'2023'!BC5</f>
        <v>0</v>
      </c>
      <c r="BJ44" s="23">
        <f>'2023'!BD5</f>
        <v>0</v>
      </c>
      <c r="BK44" s="23">
        <f>'2023'!BE5</f>
        <v>0</v>
      </c>
      <c r="BL44" s="23">
        <f>'2023'!BF5</f>
        <v>0</v>
      </c>
      <c r="BM44" s="23">
        <f>'2023'!BG5</f>
        <v>0</v>
      </c>
      <c r="BN44" s="74">
        <f>'2023'!BH5</f>
        <v>0</v>
      </c>
      <c r="BO44" s="74">
        <f>'2023'!BI5</f>
        <v>0</v>
      </c>
      <c r="BP44" s="74">
        <f>'2023'!BJ5</f>
        <v>0</v>
      </c>
      <c r="BQ44" s="23">
        <f>'2023'!BK5</f>
        <v>0</v>
      </c>
      <c r="BR44" s="23">
        <f>'2023'!BL5</f>
        <v>1</v>
      </c>
      <c r="BS44" s="55">
        <f>'2023'!BM5</f>
        <v>0</v>
      </c>
      <c r="BT44" s="61">
        <f>'2023'!BN5</f>
        <v>0</v>
      </c>
      <c r="BU44" s="61">
        <f>'2023'!BO5</f>
        <v>0</v>
      </c>
      <c r="BV44" s="61">
        <f>'2023'!BP5</f>
        <v>0</v>
      </c>
      <c r="BW44" s="72">
        <f>'2023'!BQ5</f>
        <v>0</v>
      </c>
      <c r="BX44" s="61">
        <f>'2023'!BR5</f>
        <v>0</v>
      </c>
      <c r="BY44" s="22">
        <f>'2023'!BS5</f>
        <v>0</v>
      </c>
      <c r="BZ44" s="23">
        <f>'2023'!BT5</f>
        <v>1</v>
      </c>
      <c r="CA44" s="23">
        <f>'2023'!BU5</f>
        <v>0</v>
      </c>
      <c r="CB44" s="23">
        <f>'2023'!BV5</f>
        <v>0</v>
      </c>
      <c r="CC44" s="23">
        <f>'2023'!BW5</f>
        <v>0</v>
      </c>
      <c r="CD44" s="23">
        <f>'2023'!BX5</f>
        <v>0</v>
      </c>
      <c r="CE44" s="23">
        <f>'2023'!BY5</f>
        <v>0</v>
      </c>
      <c r="CF44" s="74">
        <f>'2023'!BZ5</f>
        <v>0</v>
      </c>
      <c r="CG44" s="74">
        <f>'2023'!CA5</f>
        <v>0</v>
      </c>
      <c r="CH44" s="74">
        <f>'2023'!CB5</f>
        <v>0</v>
      </c>
      <c r="CI44" s="23">
        <f>'2023'!CC5</f>
        <v>0</v>
      </c>
      <c r="CJ44" s="23">
        <f>'2023'!CD5</f>
        <v>1</v>
      </c>
      <c r="CK44" s="55">
        <f>'2023'!CE5</f>
        <v>0</v>
      </c>
      <c r="CL44" s="61">
        <f>'2023'!CF5</f>
        <v>0</v>
      </c>
      <c r="CM44" s="61">
        <f>'2023'!CG5</f>
        <v>0</v>
      </c>
      <c r="CN44" s="61">
        <f>'2023'!CH5</f>
        <v>0</v>
      </c>
      <c r="CO44" s="73">
        <f>'2023'!CI5</f>
        <v>0</v>
      </c>
      <c r="CP44" s="62">
        <f>'2023'!CJ5</f>
        <v>0</v>
      </c>
      <c r="CQ44" s="22">
        <f>'2023'!CK5</f>
        <v>27</v>
      </c>
      <c r="CR44" s="23">
        <f>'2023'!CL5</f>
        <v>4543</v>
      </c>
      <c r="CS44" s="23">
        <f>'2023'!CM5</f>
        <v>1</v>
      </c>
      <c r="CT44" s="23">
        <f>'2023'!CN5</f>
        <v>1</v>
      </c>
      <c r="CU44" s="23">
        <f>'2023'!CO5</f>
        <v>2</v>
      </c>
      <c r="CV44" s="23">
        <f>'2023'!CP5</f>
        <v>1</v>
      </c>
      <c r="CW44" s="23">
        <f>'2023'!CQ5</f>
        <v>50</v>
      </c>
      <c r="CX44" s="24">
        <f>'2023'!CR5</f>
        <v>0</v>
      </c>
      <c r="CY44" s="24">
        <f>'2023'!CS5</f>
        <v>0</v>
      </c>
      <c r="CZ44" s="23">
        <f>'2023'!CT5</f>
        <v>100</v>
      </c>
      <c r="DA44" s="23">
        <f>'2023'!CU5</f>
        <v>61</v>
      </c>
      <c r="DB44" s="23">
        <f>'2023'!CV5</f>
        <v>1710</v>
      </c>
      <c r="DC44" s="55">
        <f>'2023'!CW5</f>
        <v>7</v>
      </c>
      <c r="DD44" s="61">
        <f>'2023'!CX5</f>
        <v>8.6999999999999993</v>
      </c>
      <c r="DE44" s="61">
        <f>'2023'!CY5</f>
        <v>0</v>
      </c>
      <c r="DF44" s="61">
        <f>'2023'!CZ5</f>
        <v>2</v>
      </c>
      <c r="DG44" s="73">
        <f>'2023'!DA5</f>
        <v>3.57</v>
      </c>
      <c r="DH44" s="62">
        <f>'2023'!DB5</f>
        <v>1</v>
      </c>
      <c r="DI44" s="22">
        <f>'2023'!DC5</f>
        <v>527</v>
      </c>
      <c r="DJ44" s="23">
        <f>'2023'!DD5</f>
        <v>3304</v>
      </c>
      <c r="DK44" s="23">
        <f>'2023'!DE5</f>
        <v>6</v>
      </c>
      <c r="DL44" s="23">
        <f>'2023'!DF5</f>
        <v>5</v>
      </c>
      <c r="DM44" s="23">
        <f>'2023'!DG5</f>
        <v>63</v>
      </c>
      <c r="DN44" s="23">
        <f>'2023'!DH5</f>
        <v>37</v>
      </c>
      <c r="DO44" s="23">
        <f>'2023'!DI5</f>
        <v>66.7</v>
      </c>
      <c r="DP44" s="74">
        <f>'2023'!DJ5</f>
        <v>6.2</v>
      </c>
      <c r="DQ44" s="74">
        <f>'2023'!DK5</f>
        <v>6.5</v>
      </c>
      <c r="DR44" s="74">
        <f>'2023'!DL5</f>
        <v>31.3</v>
      </c>
      <c r="DS44" s="23">
        <f>'2023'!DM5</f>
        <v>415</v>
      </c>
      <c r="DT44" s="23">
        <f>'2023'!DN5</f>
        <v>2797</v>
      </c>
      <c r="DU44" s="55">
        <f>'2023'!DO5</f>
        <v>50</v>
      </c>
      <c r="DV44" s="61">
        <f>'2023'!DP5</f>
        <v>8.3000000000000007</v>
      </c>
      <c r="DW44" s="61">
        <f>'2023'!DQ5</f>
        <v>3</v>
      </c>
      <c r="DX44" s="61">
        <f>'2023'!DR5</f>
        <v>15</v>
      </c>
      <c r="DY44" s="73">
        <f>'2023'!DS5</f>
        <v>4.58</v>
      </c>
      <c r="DZ44" s="62">
        <f>'2023'!DT5</f>
        <v>10</v>
      </c>
      <c r="EA44" s="22">
        <f>'2023'!DU5</f>
        <v>2553</v>
      </c>
      <c r="EB44" s="23">
        <f>'2023'!DV5</f>
        <v>2910</v>
      </c>
      <c r="EC44" s="23">
        <f>'2023'!DW5</f>
        <v>17</v>
      </c>
      <c r="ED44" s="23">
        <f>'2023'!DX5</f>
        <v>9</v>
      </c>
      <c r="EE44" s="23">
        <f>'2023'!DY5</f>
        <v>330</v>
      </c>
      <c r="EF44" s="23">
        <f>'2023'!DZ5</f>
        <v>175</v>
      </c>
      <c r="EG44" s="23">
        <f>'2023'!EA5</f>
        <v>64.3</v>
      </c>
      <c r="EH44" s="24">
        <f>'2023'!EB5</f>
        <v>5.5</v>
      </c>
      <c r="EI44" s="24">
        <f>'2023'!EC5</f>
        <v>3.3</v>
      </c>
      <c r="EJ44" s="24">
        <f>'2023'!ED5</f>
        <v>42.2</v>
      </c>
      <c r="EK44" s="23">
        <f>'2023'!EE5</f>
        <v>713</v>
      </c>
      <c r="EL44" s="23">
        <f>'2023'!EF5</f>
        <v>2716</v>
      </c>
      <c r="EM44" s="55">
        <f>'2023'!EG5</f>
        <v>97</v>
      </c>
      <c r="EN44" s="73">
        <f>'2023'!EH5</f>
        <v>7.4</v>
      </c>
      <c r="EO44" s="61">
        <f>'2023'!EI5</f>
        <v>9</v>
      </c>
      <c r="EP44" s="61">
        <f>'2023'!EJ5</f>
        <v>39</v>
      </c>
      <c r="EQ44" s="73">
        <f>'2023'!EK5</f>
        <v>3.56</v>
      </c>
      <c r="ER44" s="62">
        <f>'2023'!EL5</f>
        <v>19</v>
      </c>
    </row>
    <row r="45" spans="1:148" ht="15.75" customHeight="1" x14ac:dyDescent="0.2">
      <c r="A45" s="111">
        <f t="shared" si="0"/>
        <v>43</v>
      </c>
      <c r="B45" s="109">
        <f>'2026 - WIP'!A9</f>
        <v>7</v>
      </c>
      <c r="C45" s="109">
        <v>2026</v>
      </c>
      <c r="D45" s="86" t="str">
        <f>'2026 - WIP'!B9</f>
        <v>Garrett Nussmeier</v>
      </c>
      <c r="E45" s="86" t="str" cm="1">
        <f t="array" ref="E45">_xlfn.IFS(F45&gt;13,"Cornerstone",AND(F45&gt;11.5,F45&lt;13),"Elite",AND(F45&gt;10,F45&lt;11.5),"Elite Upside",AND(F45&gt;=8.5,F45&lt;10),"Upside",AND(F45&gt;6.25,F45&lt;8.5),"Upside Lite",AND(F45&gt;4.5,F45&lt;6.25),"Outlier",AND(F45&gt;=3.5,F45&lt;4.5),"Outlier Lite",F45&lt;3.5,"Purgatory")</f>
        <v>Upside</v>
      </c>
      <c r="F45" s="11">
        <f>'2026 - WIP'!C9</f>
        <v>8.75</v>
      </c>
      <c r="G45" s="11">
        <f t="shared" si="1"/>
        <v>79.2</v>
      </c>
      <c r="H45" s="245">
        <f t="shared" si="2"/>
        <v>1.0177785457086437</v>
      </c>
      <c r="I45" s="43" t="str">
        <f>'2026 - WIP'!D9</f>
        <v>LSU</v>
      </c>
      <c r="J45" s="14">
        <f>'2026 - WIP'!E9</f>
        <v>1</v>
      </c>
      <c r="K45" s="44">
        <f>'2026 - WIP'!F9</f>
        <v>37294</v>
      </c>
      <c r="L45" s="15">
        <f>'2026 - WIP'!G9</f>
        <v>23.652054794520549</v>
      </c>
      <c r="M45" s="15" t="str">
        <f>'2026 - WIP'!H9</f>
        <v>RS SR</v>
      </c>
      <c r="N45" s="15">
        <f>'2026 - WIP'!I9</f>
        <v>24.232876712328768</v>
      </c>
      <c r="O45" s="15" t="str">
        <f>'2026 - WIP'!J9</f>
        <v>Pocket Passer</v>
      </c>
      <c r="P45" s="14">
        <f>'2026 - WIP'!K9</f>
        <v>74</v>
      </c>
      <c r="Q45" s="14">
        <f>'2026 - WIP'!L9</f>
        <v>200</v>
      </c>
      <c r="R45" s="15">
        <f t="shared" si="3"/>
        <v>25.678195987509579</v>
      </c>
      <c r="S45" s="14">
        <f>'2026 - WIP'!M9</f>
        <v>4.7</v>
      </c>
      <c r="T45" s="16">
        <f>'2026 - WIP'!N9</f>
        <v>1</v>
      </c>
      <c r="U45" s="46">
        <f>'2026 - WIP'!O9</f>
        <v>9.9455864570737601E-2</v>
      </c>
      <c r="V45" s="47">
        <f>'2026 - WIP'!P9</f>
        <v>0.21220159151193635</v>
      </c>
      <c r="W45" s="47">
        <f>'2026 - WIP'!Q9</f>
        <v>0.13390830685428962</v>
      </c>
      <c r="X45" s="47">
        <f>'2026 - WIP'!R9</f>
        <v>0.9868196241152063</v>
      </c>
      <c r="Y45" s="47">
        <f>'2026 - WIP'!S9</f>
        <v>0.87272727272727268</v>
      </c>
      <c r="Z45" s="17">
        <f>'2026 - WIP'!T9</f>
        <v>0.9868196241152063</v>
      </c>
      <c r="AA45" s="17">
        <f>'2026 - WIP'!U9</f>
        <v>0.9868196241152063</v>
      </c>
      <c r="AB45" s="17">
        <f>'2026 - WIP'!V9</f>
        <v>5.6500607533414335E-2</v>
      </c>
      <c r="AC45" s="17">
        <f>'2026 - WIP'!W9</f>
        <v>7.3260073260073263E-2</v>
      </c>
      <c r="AD45" s="17">
        <f>'2026 - WIP'!X9</f>
        <v>7.3260073260073263E-2</v>
      </c>
      <c r="AE45" s="18">
        <f>'2026 - WIP'!Y9</f>
        <v>7.3260073260073263E-2</v>
      </c>
      <c r="AF45" s="19">
        <f>'2026 - WIP'!Z9</f>
        <v>22.580821917808219</v>
      </c>
      <c r="AG45" s="20">
        <f>'2026 - WIP'!AA9</f>
        <v>81.972571567690565</v>
      </c>
      <c r="AH45" s="71">
        <f>'2026 - WIP'!AB9</f>
        <v>0.68613138686131392</v>
      </c>
      <c r="AI45" s="102">
        <f>'2026 - WIP'!AC9</f>
        <v>10.212765957446809</v>
      </c>
      <c r="AJ45" s="71">
        <f>'2026 - WIP'!AD9</f>
        <v>0.78599999999999992</v>
      </c>
      <c r="AK45" s="71">
        <f>'2026 - WIP'!AE9</f>
        <v>7.4999999999999997E-2</v>
      </c>
      <c r="AL45" s="71">
        <f>'2026 - WIP'!AF9</f>
        <v>2.6000000000000002E-2</v>
      </c>
      <c r="AM45" s="70">
        <f>'2026 - WIP'!AG9</f>
        <v>0.5</v>
      </c>
      <c r="AN45" s="20">
        <f>'2026 - WIP'!AH9</f>
        <v>3.7</v>
      </c>
      <c r="AO45" s="20">
        <f>'2026 - WIP'!AI9</f>
        <v>0.04</v>
      </c>
      <c r="AP45" s="76">
        <f>'2026 - WIP'!AJ9</f>
        <v>1.1599999999999999</v>
      </c>
      <c r="AQ45" s="21">
        <f>'2026 - WIP'!AK9</f>
        <v>0</v>
      </c>
      <c r="AR45" s="21">
        <f>'2026 - WIP'!AL9</f>
        <v>0</v>
      </c>
      <c r="AS45" s="21">
        <f>'2026 - WIP'!AM9</f>
        <v>8</v>
      </c>
      <c r="AT45" s="21">
        <f>'2026 - WIP'!AN9</f>
        <v>7</v>
      </c>
      <c r="AU45" s="21">
        <f>'2026 - WIP'!AO9</f>
        <v>8</v>
      </c>
      <c r="AV45" s="21">
        <f>'2026 - WIP'!AP9</f>
        <v>5</v>
      </c>
      <c r="AW45" s="21">
        <f>'2026 - WIP'!AQ9</f>
        <v>2</v>
      </c>
      <c r="AX45" s="21">
        <f>'2026 - WIP'!AR9</f>
        <v>1</v>
      </c>
      <c r="AY45" s="21">
        <f>'2026 - WIP'!AS9</f>
        <v>0</v>
      </c>
      <c r="AZ45" s="21">
        <f>'2026 - WIP'!AT9</f>
        <v>0</v>
      </c>
      <c r="BA45" s="21">
        <f>'2026 - WIP'!AU9</f>
        <v>10</v>
      </c>
      <c r="BB45" s="21">
        <f>'2026 - WIP'!AV9</f>
        <v>0</v>
      </c>
      <c r="BC45" s="21">
        <f>'2026 - WIP'!AW9</f>
        <v>8</v>
      </c>
      <c r="BD45" s="21">
        <f>'2026 - WIP'!AX9</f>
        <v>6</v>
      </c>
      <c r="BE45" s="21">
        <f>'2026 - WIP'!AY9</f>
        <v>0.1125</v>
      </c>
      <c r="BF45" s="130">
        <f>'2026 - WIP'!AZ9</f>
        <v>0</v>
      </c>
      <c r="BG45" s="103">
        <f>'2026 - WIP'!BA9</f>
        <v>329</v>
      </c>
      <c r="BH45" s="23">
        <f>'2026 - WIP'!BB9</f>
        <v>3308</v>
      </c>
      <c r="BI45" s="23">
        <f>'2026 - WIP'!BC9</f>
        <v>2</v>
      </c>
      <c r="BJ45" s="23">
        <f>'2026 - WIP'!BD9</f>
        <v>2</v>
      </c>
      <c r="BK45" s="23">
        <f>'2026 - WIP'!BE9</f>
        <v>57</v>
      </c>
      <c r="BL45" s="23">
        <f>'2026 - WIP'!BF9</f>
        <v>29</v>
      </c>
      <c r="BM45" s="23">
        <f>'2026 - WIP'!BG9</f>
        <v>59.3</v>
      </c>
      <c r="BN45" s="74">
        <f>'2026 - WIP'!BH9</f>
        <v>10.3</v>
      </c>
      <c r="BO45" s="74">
        <f>'2026 - WIP'!BI9</f>
        <v>3.2</v>
      </c>
      <c r="BP45" s="74">
        <f>'2026 - WIP'!BJ9</f>
        <v>25</v>
      </c>
      <c r="BQ45" s="23">
        <f>'2026 - WIP'!BK9</f>
        <v>-7</v>
      </c>
      <c r="BR45" s="23">
        <f>'2026 - WIP'!BL9</f>
        <v>1766</v>
      </c>
      <c r="BS45" s="55">
        <f>'2026 - WIP'!BM9</f>
        <v>2</v>
      </c>
      <c r="BT45" s="61">
        <f>'2026 - WIP'!BN9</f>
        <v>-3.5</v>
      </c>
      <c r="BU45" s="61">
        <f>'2026 - WIP'!BO9</f>
        <v>0</v>
      </c>
      <c r="BV45" s="61">
        <f>'2026 - WIP'!BP9</f>
        <v>0</v>
      </c>
      <c r="BW45" s="72">
        <f>'2026 - WIP'!BQ9</f>
        <v>0</v>
      </c>
      <c r="BX45" s="61">
        <f>'2026 - WIP'!BR9</f>
        <v>0</v>
      </c>
      <c r="BY45" s="22">
        <f>'2026 - WIP'!BS9</f>
        <v>800</v>
      </c>
      <c r="BZ45" s="23">
        <f>'2026 - WIP'!BT9</f>
        <v>3770</v>
      </c>
      <c r="CA45" s="23">
        <f>'2026 - WIP'!BU9</f>
        <v>5</v>
      </c>
      <c r="CB45" s="23">
        <f>'2026 - WIP'!BV9</f>
        <v>4</v>
      </c>
      <c r="CC45" s="23">
        <f>'2026 - WIP'!BW9</f>
        <v>84</v>
      </c>
      <c r="CD45" s="23">
        <f>'2026 - WIP'!BX9</f>
        <v>52</v>
      </c>
      <c r="CE45" s="23">
        <f>'2026 - WIP'!BY9</f>
        <v>58.3</v>
      </c>
      <c r="CF45" s="74">
        <f>'2026 - WIP'!BZ9</f>
        <v>8</v>
      </c>
      <c r="CG45" s="74">
        <f>'2026 - WIP'!CA9</f>
        <v>5.6</v>
      </c>
      <c r="CH45" s="74">
        <f>'2026 - WIP'!CB9</f>
        <v>44.4</v>
      </c>
      <c r="CI45" s="23">
        <f>'2026 - WIP'!CC9</f>
        <v>-1.7</v>
      </c>
      <c r="CJ45" s="23">
        <f>'2026 - WIP'!CD9</f>
        <v>2804</v>
      </c>
      <c r="CK45" s="55">
        <f>'2026 - WIP'!CE9</f>
        <v>3</v>
      </c>
      <c r="CL45" s="61">
        <f>'2026 - WIP'!CF9</f>
        <v>-1.7</v>
      </c>
      <c r="CM45" s="61">
        <f>'2026 - WIP'!CG9</f>
        <v>0</v>
      </c>
      <c r="CN45" s="61">
        <f>'2026 - WIP'!CH9</f>
        <v>0</v>
      </c>
      <c r="CO45" s="73">
        <f>'2026 - WIP'!CI9</f>
        <v>0</v>
      </c>
      <c r="CP45" s="62">
        <f>'2026 - WIP'!CJ9</f>
        <v>0</v>
      </c>
      <c r="CQ45" s="22">
        <f>'2026 - WIP'!CK9</f>
        <v>590</v>
      </c>
      <c r="CR45" s="23">
        <f>'2026 - WIP'!CL9</f>
        <v>4406</v>
      </c>
      <c r="CS45" s="23">
        <f>'2026 - WIP'!CM9</f>
        <v>4</v>
      </c>
      <c r="CT45" s="23">
        <f>'2026 - WIP'!CN9</f>
        <v>1</v>
      </c>
      <c r="CU45" s="23">
        <f>'2026 - WIP'!CO9</f>
        <v>78</v>
      </c>
      <c r="CV45" s="23">
        <f>'2026 - WIP'!CP9</f>
        <v>48</v>
      </c>
      <c r="CW45" s="23">
        <f>'2026 - WIP'!CQ9</f>
        <v>73</v>
      </c>
      <c r="CX45" s="24">
        <f>'2026 - WIP'!CR9</f>
        <v>6</v>
      </c>
      <c r="CY45" s="24">
        <f>'2026 - WIP'!CS9</f>
        <v>1.2</v>
      </c>
      <c r="CZ45" s="23">
        <f>'2026 - WIP'!CT9</f>
        <v>44.4</v>
      </c>
      <c r="DA45" s="23">
        <f>'2026 - WIP'!CU9</f>
        <v>-2</v>
      </c>
      <c r="DB45" s="23">
        <f>'2026 - WIP'!CV9</f>
        <v>2785</v>
      </c>
      <c r="DC45" s="55">
        <f>'2026 - WIP'!CW9</f>
        <v>4</v>
      </c>
      <c r="DD45" s="61">
        <f>'2026 - WIP'!CX9</f>
        <v>-0.5</v>
      </c>
      <c r="DE45" s="61">
        <f>'2026 - WIP'!CY9</f>
        <v>1</v>
      </c>
      <c r="DF45" s="61">
        <f>'2026 - WIP'!CZ9</f>
        <v>0</v>
      </c>
      <c r="DG45" s="73">
        <f>'2026 - WIP'!DA9</f>
        <v>0</v>
      </c>
      <c r="DH45" s="62">
        <f>'2026 - WIP'!DB9</f>
        <v>0</v>
      </c>
      <c r="DI45" s="22">
        <f>'2026 - WIP'!DC9</f>
        <v>4043</v>
      </c>
      <c r="DJ45" s="23">
        <f>'2026 - WIP'!DD9</f>
        <v>4097</v>
      </c>
      <c r="DK45" s="23">
        <f>'2026 - WIP'!DE9</f>
        <v>29</v>
      </c>
      <c r="DL45" s="23">
        <f>'2026 - WIP'!DF9</f>
        <v>12</v>
      </c>
      <c r="DM45" s="23">
        <f>'2026 - WIP'!DG9</f>
        <v>525</v>
      </c>
      <c r="DN45" s="23">
        <f>'2026 - WIP'!DH9</f>
        <v>336</v>
      </c>
      <c r="DO45" s="23">
        <f>'2026 - WIP'!DI9</f>
        <v>71.400000000000006</v>
      </c>
      <c r="DP45" s="74">
        <f>'2026 - WIP'!DJ9</f>
        <v>4.7</v>
      </c>
      <c r="DQ45" s="74">
        <f>'2026 - WIP'!DK9</f>
        <v>3.1</v>
      </c>
      <c r="DR45" s="74">
        <f>'2026 - WIP'!DL9</f>
        <v>39.5</v>
      </c>
      <c r="DS45" s="23">
        <f>'2026 - WIP'!DM9</f>
        <v>93</v>
      </c>
      <c r="DT45" s="23">
        <f>'2026 - WIP'!DN9</f>
        <v>1646</v>
      </c>
      <c r="DU45" s="55">
        <f>'2026 - WIP'!DO9</f>
        <v>25</v>
      </c>
      <c r="DV45" s="61">
        <f>'2026 - WIP'!DP9</f>
        <v>3.7</v>
      </c>
      <c r="DW45" s="61">
        <f>'2026 - WIP'!DQ9</f>
        <v>3</v>
      </c>
      <c r="DX45" s="61">
        <f>'2026 - WIP'!DR9</f>
        <v>1</v>
      </c>
      <c r="DY45" s="73">
        <f>'2026 - WIP'!DS9</f>
        <v>1.1599999999999999</v>
      </c>
      <c r="DZ45" s="62">
        <f>'2026 - WIP'!DT9</f>
        <v>4</v>
      </c>
      <c r="EA45" s="22">
        <f>'2026 - WIP'!DU9</f>
        <v>960</v>
      </c>
      <c r="EB45" s="23">
        <f>'2026 - WIP'!DV9</f>
        <v>1100</v>
      </c>
      <c r="EC45" s="23">
        <f>'2026 - WIP'!DW9</f>
        <v>6</v>
      </c>
      <c r="ED45" s="23">
        <f>'2026 - WIP'!DX9</f>
        <v>2</v>
      </c>
      <c r="EE45" s="23">
        <f>'2026 - WIP'!DY9</f>
        <v>137</v>
      </c>
      <c r="EF45" s="23">
        <f>'2026 - WIP'!DZ9</f>
        <v>94</v>
      </c>
      <c r="EG45" s="23">
        <f>'2026 - WIP'!EA9</f>
        <v>78.599999999999994</v>
      </c>
      <c r="EH45" s="24">
        <f>'2026 - WIP'!EB9</f>
        <v>7.5</v>
      </c>
      <c r="EI45" s="24">
        <f>'2026 - WIP'!EC9</f>
        <v>2.6</v>
      </c>
      <c r="EJ45" s="24">
        <f>'2026 - WIP'!ED9</f>
        <v>50</v>
      </c>
      <c r="EK45" s="23">
        <f>'2026 - WIP'!EE9</f>
        <v>40</v>
      </c>
      <c r="EL45" s="23">
        <f>'2026 - WIP'!EF9</f>
        <v>546</v>
      </c>
      <c r="EM45" s="55">
        <f>'2026 - WIP'!EG9</f>
        <v>13</v>
      </c>
      <c r="EN45" s="73">
        <f>'2026 - WIP'!EH9</f>
        <v>3.0769230769230771</v>
      </c>
      <c r="EO45" s="61">
        <f>'2026 - WIP'!EI9</f>
        <v>1</v>
      </c>
      <c r="EP45" s="61">
        <f>'2026 - WIP'!EJ9</f>
        <v>0</v>
      </c>
      <c r="EQ45" s="73">
        <f>'2026 - WIP'!EK9</f>
        <v>0.69</v>
      </c>
      <c r="ER45" s="62">
        <f>'2026 - WIP'!EL9</f>
        <v>2</v>
      </c>
    </row>
    <row r="46" spans="1:148" ht="15.75" customHeight="1" x14ac:dyDescent="0.2">
      <c r="A46" s="111">
        <f t="shared" si="0"/>
        <v>44</v>
      </c>
      <c r="B46" s="109">
        <f>'2019'!A5</f>
        <v>3</v>
      </c>
      <c r="C46" s="109">
        <v>2019</v>
      </c>
      <c r="D46" s="86" t="str">
        <f>'2019'!B5</f>
        <v>Daniel Jones</v>
      </c>
      <c r="E46" s="86" t="str" cm="1">
        <f t="array" ref="E46">_xlfn.IFS(F46&gt;13,"Cornerstone",AND(F46&gt;11.5,F46&lt;13),"Elite",AND(F46&gt;10,F46&lt;11.5),"Elite Upside",AND(F46&gt;=8.5,F46&lt;10),"Upside",AND(F46&gt;6.25,F46&lt;8.5),"Upside Lite",AND(F46&gt;4.5,F46&lt;6.25),"Outlier",AND(F46&gt;=3.5,F46&lt;4.5),"Outlier Lite",F46&lt;3.5,"Purgatory")</f>
        <v>Upside</v>
      </c>
      <c r="F46" s="11">
        <f>'2019'!C5</f>
        <v>8.7087500000000002</v>
      </c>
      <c r="G46" s="11">
        <f t="shared" si="1"/>
        <v>78.7</v>
      </c>
      <c r="H46" s="245">
        <f t="shared" si="2"/>
        <v>1.005736041703879</v>
      </c>
      <c r="I46" s="43" t="str">
        <f>'2019'!D5</f>
        <v>Duke</v>
      </c>
      <c r="J46" s="14">
        <f>'2019'!E5</f>
        <v>4</v>
      </c>
      <c r="K46" s="44">
        <f>'2019'!F5</f>
        <v>35577</v>
      </c>
      <c r="L46" s="15">
        <f>'2019'!G5</f>
        <v>28.356164383561644</v>
      </c>
      <c r="M46" s="15" t="str">
        <f>'2019'!H5</f>
        <v>JR</v>
      </c>
      <c r="N46" s="15">
        <f>'2019'!I5</f>
        <v>21.931506849315067</v>
      </c>
      <c r="O46" s="15" t="str">
        <f>'2019'!J5</f>
        <v>Game Manager</v>
      </c>
      <c r="P46" s="14">
        <f>'2019'!K5</f>
        <v>77</v>
      </c>
      <c r="Q46" s="14">
        <f>'2019'!L5</f>
        <v>221</v>
      </c>
      <c r="R46" s="15">
        <f t="shared" si="3"/>
        <v>26.206485133496493</v>
      </c>
      <c r="S46" s="14">
        <f>'2019'!M5</f>
        <v>4.8099999999999996</v>
      </c>
      <c r="T46" s="16">
        <f>'2019'!N5</f>
        <v>1</v>
      </c>
      <c r="U46" s="46">
        <f>'2019'!O5</f>
        <v>0</v>
      </c>
      <c r="V46" s="47">
        <f>'2019'!P5</f>
        <v>0</v>
      </c>
      <c r="W46" s="47">
        <f>'2019'!Q5</f>
        <v>0.98679179701077513</v>
      </c>
      <c r="X46" s="47">
        <f>'2019'!R5</f>
        <v>0.97007930785868779</v>
      </c>
      <c r="Y46" s="47">
        <f>'2019'!S5</f>
        <v>0.83463582369490463</v>
      </c>
      <c r="Z46" s="17">
        <f>'2019'!T5</f>
        <v>0.91071381035283983</v>
      </c>
      <c r="AA46" s="17">
        <f>'2019'!U5</f>
        <v>0.81964242931755582</v>
      </c>
      <c r="AB46" s="17">
        <f>'2019'!V5</f>
        <v>0.28740801308258379</v>
      </c>
      <c r="AC46" s="17">
        <f>'2019'!W5</f>
        <v>0.21535745807590467</v>
      </c>
      <c r="AD46" s="17">
        <f>'2019'!X5</f>
        <v>0.25138273557924423</v>
      </c>
      <c r="AE46" s="18">
        <f>'2019'!Y5</f>
        <v>0.22624446202131981</v>
      </c>
      <c r="AF46" s="19">
        <f>'2019'!Z5</f>
        <v>19.276712328767122</v>
      </c>
      <c r="AG46" s="20">
        <f>'2019'!AA5</f>
        <v>82.573741592868984</v>
      </c>
      <c r="AH46" s="71">
        <f>'2019'!AB5</f>
        <v>0.60050890585241734</v>
      </c>
      <c r="AI46" s="102">
        <f>'2019'!AC5</f>
        <v>11.313559322033898</v>
      </c>
      <c r="AJ46" s="71">
        <f>'2019'!AD5</f>
        <v>0.74</v>
      </c>
      <c r="AK46" s="71">
        <f>'2019'!AE5</f>
        <v>4.7E-2</v>
      </c>
      <c r="AL46" s="71">
        <f>'2019'!AF5</f>
        <v>3.1E-2</v>
      </c>
      <c r="AM46" s="70">
        <f>'2019'!AG5</f>
        <v>0.44400000000000001</v>
      </c>
      <c r="AN46" s="20">
        <f>'2019'!AH5</f>
        <v>6.2</v>
      </c>
      <c r="AO46" s="20">
        <f>'2019'!AI5</f>
        <v>5.9829059829059832E-2</v>
      </c>
      <c r="AP46" s="76">
        <f>'2019'!AJ5</f>
        <v>2.56</v>
      </c>
      <c r="AQ46" s="21">
        <f>'2019'!AK5</f>
        <v>7</v>
      </c>
      <c r="AR46" s="21">
        <f>'2019'!AL5</f>
        <v>3</v>
      </c>
      <c r="AS46" s="21">
        <f>'2019'!AM5</f>
        <v>4</v>
      </c>
      <c r="AT46" s="21">
        <f>'2019'!AN5</f>
        <v>1</v>
      </c>
      <c r="AU46" s="21">
        <f>'2019'!AO5</f>
        <v>6</v>
      </c>
      <c r="AV46" s="21">
        <f>'2019'!AP5</f>
        <v>2</v>
      </c>
      <c r="AW46" s="21">
        <f>'2019'!AQ5</f>
        <v>8</v>
      </c>
      <c r="AX46" s="21">
        <f>'2019'!AR5</f>
        <v>6</v>
      </c>
      <c r="AY46" s="21">
        <f>'2019'!AS5</f>
        <v>0</v>
      </c>
      <c r="AZ46" s="21">
        <f>'2019'!AT5</f>
        <v>5</v>
      </c>
      <c r="BA46" s="21">
        <f>'2019'!AU5</f>
        <v>10</v>
      </c>
      <c r="BB46" s="21">
        <f>'2019'!AV5</f>
        <v>0</v>
      </c>
      <c r="BC46" s="21">
        <f>'2019'!AW5</f>
        <v>4.6899999999999995</v>
      </c>
      <c r="BD46" s="21">
        <f>'2019'!AX5</f>
        <v>3.5174999999999996</v>
      </c>
      <c r="BE46" s="21">
        <f>'2019'!AY5</f>
        <v>0.71250000000000002</v>
      </c>
      <c r="BF46" s="130">
        <f>'2019'!AZ5</f>
        <v>0</v>
      </c>
      <c r="BG46" s="103">
        <f>'2019'!BA5</f>
        <v>0</v>
      </c>
      <c r="BH46" s="23">
        <f>'2019'!BB5</f>
        <v>1</v>
      </c>
      <c r="BI46" s="23">
        <f>'2019'!BC5</f>
        <v>0</v>
      </c>
      <c r="BJ46" s="23">
        <f>'2019'!BD5</f>
        <v>0</v>
      </c>
      <c r="BK46" s="23">
        <f>'2019'!BE5</f>
        <v>0</v>
      </c>
      <c r="BL46" s="23">
        <f>'2019'!BF5</f>
        <v>0</v>
      </c>
      <c r="BM46" s="23">
        <f>'2019'!BG5</f>
        <v>0</v>
      </c>
      <c r="BN46" s="74">
        <f>'2019'!BH5</f>
        <v>0</v>
      </c>
      <c r="BO46" s="74">
        <f>'2019'!BI5</f>
        <v>0</v>
      </c>
      <c r="BP46" s="74">
        <f>'2019'!BJ5</f>
        <v>0</v>
      </c>
      <c r="BQ46" s="23">
        <f>'2019'!BK5</f>
        <v>0</v>
      </c>
      <c r="BR46" s="23">
        <f>'2019'!BL5</f>
        <v>1</v>
      </c>
      <c r="BS46" s="55">
        <f>'2019'!BM5</f>
        <v>0</v>
      </c>
      <c r="BT46" s="61">
        <f>'2019'!BN5</f>
        <v>0</v>
      </c>
      <c r="BU46" s="61">
        <f>'2019'!BO5</f>
        <v>0</v>
      </c>
      <c r="BV46" s="61">
        <f>'2019'!BP5</f>
        <v>0</v>
      </c>
      <c r="BW46" s="72">
        <f>'2019'!BQ5</f>
        <v>0</v>
      </c>
      <c r="BX46" s="61">
        <f>'2019'!BR5</f>
        <v>0</v>
      </c>
      <c r="BY46" s="22">
        <f>'2019'!BS5</f>
        <v>0</v>
      </c>
      <c r="BZ46" s="23">
        <f>'2019'!BT5</f>
        <v>1</v>
      </c>
      <c r="CA46" s="23">
        <f>'2019'!BU5</f>
        <v>0</v>
      </c>
      <c r="CB46" s="23">
        <f>'2019'!BV5</f>
        <v>0</v>
      </c>
      <c r="CC46" s="23">
        <f>'2019'!BW5</f>
        <v>0</v>
      </c>
      <c r="CD46" s="23">
        <f>'2019'!BX5</f>
        <v>0</v>
      </c>
      <c r="CE46" s="23">
        <f>'2019'!BY5</f>
        <v>0</v>
      </c>
      <c r="CF46" s="74">
        <f>'2019'!BZ5</f>
        <v>0</v>
      </c>
      <c r="CG46" s="74">
        <f>'2019'!CA5</f>
        <v>0</v>
      </c>
      <c r="CH46" s="74">
        <f>'2019'!CB5</f>
        <v>0</v>
      </c>
      <c r="CI46" s="23">
        <f>'2019'!CC5</f>
        <v>0</v>
      </c>
      <c r="CJ46" s="23">
        <f>'2019'!CD5</f>
        <v>1</v>
      </c>
      <c r="CK46" s="55">
        <f>'2019'!CE5</f>
        <v>0</v>
      </c>
      <c r="CL46" s="61">
        <f>'2019'!CF5</f>
        <v>0</v>
      </c>
      <c r="CM46" s="61">
        <f>'2019'!CG5</f>
        <v>0</v>
      </c>
      <c r="CN46" s="61">
        <f>'2019'!CH5</f>
        <v>0</v>
      </c>
      <c r="CO46" s="73">
        <f>'2019'!CI5</f>
        <v>0</v>
      </c>
      <c r="CP46" s="62">
        <f>'2019'!CJ5</f>
        <v>0</v>
      </c>
      <c r="CQ46" s="22">
        <f>'2019'!CK5</f>
        <v>2839</v>
      </c>
      <c r="CR46" s="23">
        <f>'2019'!CL5</f>
        <v>2877</v>
      </c>
      <c r="CS46" s="23">
        <f>'2019'!CM5</f>
        <v>16</v>
      </c>
      <c r="CT46" s="23">
        <f>'2019'!CN5</f>
        <v>9</v>
      </c>
      <c r="CU46" s="23">
        <f>'2019'!CO5</f>
        <v>429</v>
      </c>
      <c r="CV46" s="23">
        <f>'2019'!CP5</f>
        <v>269</v>
      </c>
      <c r="CW46" s="23">
        <f>'2019'!CQ5</f>
        <v>72.599999999999994</v>
      </c>
      <c r="CX46" s="24">
        <f>'2019'!CR5</f>
        <v>2.9</v>
      </c>
      <c r="CY46" s="24">
        <f>'2019'!CS5</f>
        <v>3.1</v>
      </c>
      <c r="CZ46" s="23">
        <f>'2019'!CT5</f>
        <v>32.700000000000003</v>
      </c>
      <c r="DA46" s="23">
        <f>'2019'!CU5</f>
        <v>648</v>
      </c>
      <c r="DB46" s="23">
        <f>'2019'!CV5</f>
        <v>2030</v>
      </c>
      <c r="DC46" s="55">
        <f>'2019'!CW5</f>
        <v>92</v>
      </c>
      <c r="DD46" s="61">
        <f>'2019'!CX5</f>
        <v>5.5</v>
      </c>
      <c r="DE46" s="61">
        <f>'2019'!CY5</f>
        <v>7</v>
      </c>
      <c r="DF46" s="61">
        <f>'2019'!CZ5</f>
        <v>14</v>
      </c>
      <c r="DG46" s="73">
        <f>'2019'!DA5</f>
        <v>2.92</v>
      </c>
      <c r="DH46" s="62">
        <f>'2019'!DB5</f>
        <v>28</v>
      </c>
      <c r="DI46" s="22">
        <f>'2019'!DC5</f>
        <v>2691</v>
      </c>
      <c r="DJ46" s="23">
        <f>'2019'!DD5</f>
        <v>2774</v>
      </c>
      <c r="DK46" s="23">
        <f>'2019'!DE5</f>
        <v>14</v>
      </c>
      <c r="DL46" s="23">
        <f>'2019'!DF5</f>
        <v>11</v>
      </c>
      <c r="DM46" s="23">
        <f>'2019'!DG5</f>
        <v>456</v>
      </c>
      <c r="DN46" s="23">
        <f>'2019'!DH5</f>
        <v>257</v>
      </c>
      <c r="DO46" s="23">
        <f>'2019'!DI5</f>
        <v>68.900000000000006</v>
      </c>
      <c r="DP46" s="74">
        <f>'2019'!DJ5</f>
        <v>4</v>
      </c>
      <c r="DQ46" s="74">
        <f>'2019'!DK5</f>
        <v>5.8</v>
      </c>
      <c r="DR46" s="74">
        <f>'2019'!DL5</f>
        <v>33.299999999999997</v>
      </c>
      <c r="DS46" s="23">
        <f>'2019'!DM5</f>
        <v>703</v>
      </c>
      <c r="DT46" s="23">
        <f>'2019'!DN5</f>
        <v>2446</v>
      </c>
      <c r="DU46" s="55">
        <f>'2019'!DO5</f>
        <v>117</v>
      </c>
      <c r="DV46" s="61">
        <f>'2019'!DP5</f>
        <v>5</v>
      </c>
      <c r="DW46" s="61">
        <f>'2019'!DQ5</f>
        <v>7</v>
      </c>
      <c r="DX46" s="61">
        <f>'2019'!DR5</f>
        <v>7</v>
      </c>
      <c r="DY46" s="73">
        <f>'2019'!DS5</f>
        <v>2.5099999999999998</v>
      </c>
      <c r="DZ46" s="62">
        <f>'2019'!DT5</f>
        <v>24</v>
      </c>
      <c r="EA46" s="22">
        <f>'2019'!DU5</f>
        <v>2670</v>
      </c>
      <c r="EB46" s="23">
        <f>'2019'!DV5</f>
        <v>3199</v>
      </c>
      <c r="EC46" s="23">
        <f>'2019'!DW5</f>
        <v>22</v>
      </c>
      <c r="ED46" s="23">
        <f>'2019'!DX5</f>
        <v>9</v>
      </c>
      <c r="EE46" s="23">
        <f>'2019'!DY5</f>
        <v>393</v>
      </c>
      <c r="EF46" s="23">
        <f>'2019'!DZ5</f>
        <v>236</v>
      </c>
      <c r="EG46" s="23">
        <f>'2019'!EA5</f>
        <v>74</v>
      </c>
      <c r="EH46" s="24">
        <f>'2019'!EB5</f>
        <v>4.7</v>
      </c>
      <c r="EI46" s="24">
        <f>'2019'!EC5</f>
        <v>3.5</v>
      </c>
      <c r="EJ46" s="24">
        <f>'2019'!ED5</f>
        <v>44.4</v>
      </c>
      <c r="EK46" s="23">
        <f>'2019'!EE5</f>
        <v>488</v>
      </c>
      <c r="EL46" s="23">
        <f>'2019'!EF5</f>
        <v>2266</v>
      </c>
      <c r="EM46" s="55">
        <f>'2019'!EG5</f>
        <v>60</v>
      </c>
      <c r="EN46" s="73">
        <f>'2019'!EH5</f>
        <v>6.2</v>
      </c>
      <c r="EO46" s="61">
        <f>'2019'!EI5</f>
        <v>3</v>
      </c>
      <c r="EP46" s="61">
        <f>'2019'!EJ5</f>
        <v>3</v>
      </c>
      <c r="EQ46" s="73">
        <f>'2019'!EK5</f>
        <v>2.56</v>
      </c>
      <c r="ER46" s="62">
        <f>'2019'!EL5</f>
        <v>17</v>
      </c>
    </row>
    <row r="47" spans="1:148" ht="15.75" customHeight="1" x14ac:dyDescent="0.2">
      <c r="A47" s="111">
        <f t="shared" si="0"/>
        <v>45</v>
      </c>
      <c r="B47" s="109">
        <f>'2020'!A7</f>
        <v>5</v>
      </c>
      <c r="C47" s="109">
        <v>2020</v>
      </c>
      <c r="D47" s="86" t="str">
        <f>'2020'!B7</f>
        <v>Jordan Love</v>
      </c>
      <c r="E47" s="86" t="str" cm="1">
        <f t="array" ref="E47">_xlfn.IFS(F47&gt;13,"Cornerstone",AND(F47&gt;11.5,F47&lt;13),"Elite",AND(F47&gt;10,F47&lt;11.5),"Elite Upside",AND(F47&gt;=8.5,F47&lt;10),"Upside",AND(F47&gt;6.25,F47&lt;8.5),"Upside Lite",AND(F47&gt;4.5,F47&lt;6.25),"Outlier",AND(F47&gt;=3.5,F47&lt;4.5),"Outlier Lite",F47&lt;3.5,"Purgatory")</f>
        <v>Upside</v>
      </c>
      <c r="F47" s="11">
        <f>'2020'!C7</f>
        <v>8.6887499999999989</v>
      </c>
      <c r="G47" s="11">
        <f t="shared" si="1"/>
        <v>78.2</v>
      </c>
      <c r="H47" s="245">
        <f t="shared" si="2"/>
        <v>0.99989725188338663</v>
      </c>
      <c r="I47" s="43" t="str">
        <f>'2020'!D7</f>
        <v>Nevada</v>
      </c>
      <c r="J47" s="14">
        <f>'2020'!E7</f>
        <v>7</v>
      </c>
      <c r="K47" s="44">
        <f>'2020'!F7</f>
        <v>36101</v>
      </c>
      <c r="L47" s="15">
        <f>'2020'!G7</f>
        <v>26.920547945205481</v>
      </c>
      <c r="M47" s="15" t="str">
        <f>'2020'!H7</f>
        <v>JR</v>
      </c>
      <c r="N47" s="15">
        <f>'2020'!I7</f>
        <v>21.4986301369863</v>
      </c>
      <c r="O47" s="15" t="str">
        <f>'2020'!J7</f>
        <v>Distributor</v>
      </c>
      <c r="P47" s="14">
        <f>'2020'!K7</f>
        <v>76</v>
      </c>
      <c r="Q47" s="14">
        <f>'2020'!L7</f>
        <v>224</v>
      </c>
      <c r="R47" s="15">
        <f t="shared" si="3"/>
        <v>27.26583403305311</v>
      </c>
      <c r="S47" s="14">
        <f>'2020'!M7</f>
        <v>4.6500000000000004</v>
      </c>
      <c r="T47" s="16">
        <f>'2020'!N7</f>
        <v>1</v>
      </c>
      <c r="U47" s="46">
        <f>'2020'!O7</f>
        <v>0</v>
      </c>
      <c r="V47" s="47">
        <f>'2020'!P7</f>
        <v>0</v>
      </c>
      <c r="W47" s="47">
        <f>'2020'!Q7</f>
        <v>0.55513955071477195</v>
      </c>
      <c r="X47" s="47">
        <f>'2020'!R7</f>
        <v>0.92810457516339873</v>
      </c>
      <c r="Y47" s="47">
        <f>'2020'!S7</f>
        <v>0.9385336273428887</v>
      </c>
      <c r="Z47" s="17">
        <f>'2020'!T7</f>
        <v>0.9385336273428887</v>
      </c>
      <c r="AA47" s="17">
        <f>'2020'!U7</f>
        <v>0.7039002205071665</v>
      </c>
      <c r="AB47" s="17">
        <f>'2020'!V7</f>
        <v>4.0500736377025039E-2</v>
      </c>
      <c r="AC47" s="17">
        <f>'2020'!W7</f>
        <v>0.12517647058823531</v>
      </c>
      <c r="AD47" s="17">
        <f>'2020'!X7</f>
        <v>0.12517647058823531</v>
      </c>
      <c r="AE47" s="18">
        <f>'2020'!Y7</f>
        <v>9.3882352941176472E-2</v>
      </c>
      <c r="AF47" s="19">
        <f>'2020'!Z7</f>
        <v>18.841095890410958</v>
      </c>
      <c r="AG47" s="20">
        <f>'2020'!AA7</f>
        <v>95.822214286945083</v>
      </c>
      <c r="AH47" s="71">
        <f>'2020'!AB7</f>
        <v>0.64047619047619042</v>
      </c>
      <c r="AI47" s="102">
        <f>'2020'!AC7</f>
        <v>11.581632653061224</v>
      </c>
      <c r="AJ47" s="71">
        <f>'2020'!AD7</f>
        <v>0.72699999999999998</v>
      </c>
      <c r="AK47" s="71">
        <f>'2020'!AE7</f>
        <v>6.4000000000000001E-2</v>
      </c>
      <c r="AL47" s="71">
        <f>'2020'!AF7</f>
        <v>0.03</v>
      </c>
      <c r="AM47" s="70">
        <f>'2020'!AG7</f>
        <v>0.41200000000000003</v>
      </c>
      <c r="AN47" s="20">
        <f>'2020'!AH7</f>
        <v>3.9</v>
      </c>
      <c r="AO47" s="20">
        <f>'2020'!AI7</f>
        <v>0.14285714285714285</v>
      </c>
      <c r="AP47" s="76">
        <f>'2020'!AJ7</f>
        <v>1.64</v>
      </c>
      <c r="AQ47" s="21">
        <f>'2020'!AK7</f>
        <v>9</v>
      </c>
      <c r="AR47" s="21">
        <f>'2020'!AL7</f>
        <v>4</v>
      </c>
      <c r="AS47" s="21">
        <f>'2020'!AM7</f>
        <v>2</v>
      </c>
      <c r="AT47" s="21">
        <f>'2020'!AN7</f>
        <v>4</v>
      </c>
      <c r="AU47" s="21">
        <f>'2020'!AO7</f>
        <v>7</v>
      </c>
      <c r="AV47" s="21">
        <f>'2020'!AP7</f>
        <v>0</v>
      </c>
      <c r="AW47" s="21">
        <f>'2020'!AQ7</f>
        <v>4</v>
      </c>
      <c r="AX47" s="21">
        <f>'2020'!AR7</f>
        <v>1</v>
      </c>
      <c r="AY47" s="21">
        <f>'2020'!AS7</f>
        <v>2</v>
      </c>
      <c r="AZ47" s="21">
        <f>'2020'!AT7</f>
        <v>1</v>
      </c>
      <c r="BA47" s="21">
        <f>'2020'!AU7</f>
        <v>10</v>
      </c>
      <c r="BB47" s="21">
        <f>'2020'!AV7</f>
        <v>0</v>
      </c>
      <c r="BC47" s="21">
        <f>'2020'!AW7</f>
        <v>5.05</v>
      </c>
      <c r="BD47" s="21">
        <f>'2020'!AX7</f>
        <v>4.04</v>
      </c>
      <c r="BE47" s="21">
        <f>'2020'!AY7</f>
        <v>0.3</v>
      </c>
      <c r="BF47" s="130">
        <f>'2020'!AZ7</f>
        <v>0.15</v>
      </c>
      <c r="BG47" s="103">
        <f>'2020'!BA7</f>
        <v>0</v>
      </c>
      <c r="BH47" s="23">
        <f>'2020'!BB7</f>
        <v>1</v>
      </c>
      <c r="BI47" s="23">
        <f>'2020'!BC7</f>
        <v>0</v>
      </c>
      <c r="BJ47" s="23">
        <f>'2020'!BD7</f>
        <v>0</v>
      </c>
      <c r="BK47" s="23">
        <f>'2020'!BE7</f>
        <v>0</v>
      </c>
      <c r="BL47" s="23">
        <f>'2020'!BF7</f>
        <v>0</v>
      </c>
      <c r="BM47" s="23">
        <f>'2020'!BG7</f>
        <v>0</v>
      </c>
      <c r="BN47" s="74">
        <f>'2020'!BH7</f>
        <v>0</v>
      </c>
      <c r="BO47" s="74">
        <f>'2020'!BI7</f>
        <v>0</v>
      </c>
      <c r="BP47" s="74">
        <f>'2020'!BJ7</f>
        <v>0</v>
      </c>
      <c r="BQ47" s="23">
        <f>'2020'!BK7</f>
        <v>0</v>
      </c>
      <c r="BR47" s="23">
        <f>'2020'!BL7</f>
        <v>1</v>
      </c>
      <c r="BS47" s="55">
        <f>'2020'!BM7</f>
        <v>0</v>
      </c>
      <c r="BT47" s="61">
        <f>'2020'!BN7</f>
        <v>0</v>
      </c>
      <c r="BU47" s="61">
        <f>'2020'!BO7</f>
        <v>0</v>
      </c>
      <c r="BV47" s="61">
        <f>'2020'!BP7</f>
        <v>0</v>
      </c>
      <c r="BW47" s="72">
        <f>'2020'!BQ7</f>
        <v>0</v>
      </c>
      <c r="BX47" s="61">
        <f>'2020'!BR7</f>
        <v>0</v>
      </c>
      <c r="BY47" s="22">
        <f>'2020'!BS7</f>
        <v>0</v>
      </c>
      <c r="BZ47" s="23">
        <f>'2020'!BT7</f>
        <v>1</v>
      </c>
      <c r="CA47" s="23">
        <f>'2020'!BU7</f>
        <v>0</v>
      </c>
      <c r="CB47" s="23">
        <f>'2020'!BV7</f>
        <v>0</v>
      </c>
      <c r="CC47" s="23">
        <f>'2020'!BW7</f>
        <v>0</v>
      </c>
      <c r="CD47" s="23">
        <f>'2020'!BX7</f>
        <v>0</v>
      </c>
      <c r="CE47" s="23">
        <f>'2020'!BY7</f>
        <v>0</v>
      </c>
      <c r="CF47" s="74">
        <f>'2020'!BZ7</f>
        <v>0</v>
      </c>
      <c r="CG47" s="74">
        <f>'2020'!CA7</f>
        <v>0</v>
      </c>
      <c r="CH47" s="74">
        <f>'2020'!CB7</f>
        <v>0</v>
      </c>
      <c r="CI47" s="23">
        <f>'2020'!CC7</f>
        <v>0</v>
      </c>
      <c r="CJ47" s="23">
        <f>'2020'!CD7</f>
        <v>1</v>
      </c>
      <c r="CK47" s="55">
        <f>'2020'!CE7</f>
        <v>0</v>
      </c>
      <c r="CL47" s="61">
        <f>'2020'!CF7</f>
        <v>0</v>
      </c>
      <c r="CM47" s="61">
        <f>'2020'!CG7</f>
        <v>0</v>
      </c>
      <c r="CN47" s="61">
        <f>'2020'!CH7</f>
        <v>0</v>
      </c>
      <c r="CO47" s="73">
        <f>'2020'!CI7</f>
        <v>0</v>
      </c>
      <c r="CP47" s="62">
        <f>'2020'!CJ7</f>
        <v>0</v>
      </c>
      <c r="CQ47" s="22">
        <f>'2020'!CK7</f>
        <v>1631</v>
      </c>
      <c r="CR47" s="23">
        <f>'2020'!CL7</f>
        <v>2938</v>
      </c>
      <c r="CS47" s="23">
        <f>'2020'!CM7</f>
        <v>8</v>
      </c>
      <c r="CT47" s="23">
        <f>'2020'!CN7</f>
        <v>6</v>
      </c>
      <c r="CU47" s="23">
        <f>'2020'!CO7</f>
        <v>236</v>
      </c>
      <c r="CV47" s="23">
        <f>'2020'!CP7</f>
        <v>129</v>
      </c>
      <c r="CW47" s="23">
        <f>'2020'!CQ7</f>
        <v>68.599999999999994</v>
      </c>
      <c r="CX47" s="24">
        <f>'2020'!CR7</f>
        <v>3.6</v>
      </c>
      <c r="CY47" s="24">
        <f>'2020'!CS7</f>
        <v>3.4</v>
      </c>
      <c r="CZ47" s="23">
        <f>'2020'!CT7</f>
        <v>39.5</v>
      </c>
      <c r="DA47" s="23">
        <f>'2020'!CU7</f>
        <v>214</v>
      </c>
      <c r="DB47" s="23">
        <f>'2020'!CV7</f>
        <v>2373</v>
      </c>
      <c r="DC47" s="55">
        <f>'2020'!CW7</f>
        <v>33</v>
      </c>
      <c r="DD47" s="61">
        <f>'2020'!CX7</f>
        <v>5.4</v>
      </c>
      <c r="DE47" s="61">
        <f>'2020'!CY7</f>
        <v>2</v>
      </c>
      <c r="DF47" s="61">
        <f>'2020'!CZ7</f>
        <v>5</v>
      </c>
      <c r="DG47" s="73">
        <f>'2020'!DA7</f>
        <v>3</v>
      </c>
      <c r="DH47" s="62">
        <f>'2020'!DB7</f>
        <v>12</v>
      </c>
      <c r="DI47" s="22">
        <f>'2020'!DC7</f>
        <v>3550</v>
      </c>
      <c r="DJ47" s="23">
        <f>'2020'!DD7</f>
        <v>3825</v>
      </c>
      <c r="DK47" s="23">
        <f>'2020'!DE7</f>
        <v>32</v>
      </c>
      <c r="DL47" s="23">
        <f>'2020'!DF7</f>
        <v>6</v>
      </c>
      <c r="DM47" s="23">
        <f>'2020'!DG7</f>
        <v>420</v>
      </c>
      <c r="DN47" s="23">
        <f>'2020'!DH7</f>
        <v>269</v>
      </c>
      <c r="DO47" s="23">
        <f>'2020'!DI7</f>
        <v>72.7</v>
      </c>
      <c r="DP47" s="74">
        <f>'2020'!DJ7</f>
        <v>4.5</v>
      </c>
      <c r="DQ47" s="74">
        <f>'2020'!DK7</f>
        <v>3</v>
      </c>
      <c r="DR47" s="74">
        <f>'2020'!DL7</f>
        <v>40.799999999999997</v>
      </c>
      <c r="DS47" s="23">
        <f>'2020'!DM7</f>
        <v>110</v>
      </c>
      <c r="DT47" s="23">
        <f>'2020'!DN7</f>
        <v>2716</v>
      </c>
      <c r="DU47" s="55">
        <f>'2020'!DO7</f>
        <v>34</v>
      </c>
      <c r="DV47" s="61">
        <f>'2020'!DP7</f>
        <v>2.7</v>
      </c>
      <c r="DW47" s="61">
        <f>'2020'!DQ7</f>
        <v>7</v>
      </c>
      <c r="DX47" s="61">
        <f>'2020'!DR7</f>
        <v>2</v>
      </c>
      <c r="DY47" s="73">
        <f>'2020'!DS7</f>
        <v>1.59</v>
      </c>
      <c r="DZ47" s="62">
        <f>'2020'!DT7</f>
        <v>3</v>
      </c>
      <c r="EA47" s="22">
        <f>'2020'!DU7</f>
        <v>3405</v>
      </c>
      <c r="EB47" s="23">
        <f>'2020'!DV7</f>
        <v>3628</v>
      </c>
      <c r="EC47" s="23">
        <f>'2020'!DW7</f>
        <v>20</v>
      </c>
      <c r="ED47" s="23">
        <f>'2020'!DX7</f>
        <v>17</v>
      </c>
      <c r="EE47" s="23">
        <f>'2020'!DY7</f>
        <v>474</v>
      </c>
      <c r="EF47" s="23">
        <f>'2020'!DZ7</f>
        <v>294</v>
      </c>
      <c r="EG47" s="23">
        <f>'2020'!EA7</f>
        <v>70.599999999999994</v>
      </c>
      <c r="EH47" s="24">
        <f>'2020'!EB7</f>
        <v>6.4</v>
      </c>
      <c r="EI47" s="24">
        <f>'2020'!EC7</f>
        <v>4.7</v>
      </c>
      <c r="EJ47" s="24">
        <f>'2020'!ED7</f>
        <v>41.2</v>
      </c>
      <c r="EK47" s="23">
        <f>'2020'!EE7</f>
        <v>266</v>
      </c>
      <c r="EL47" s="23">
        <f>'2020'!EF7</f>
        <v>2125</v>
      </c>
      <c r="EM47" s="55">
        <f>'2020'!EG7</f>
        <v>42</v>
      </c>
      <c r="EN47" s="73">
        <f>'2020'!EH7</f>
        <v>3.9</v>
      </c>
      <c r="EO47" s="61">
        <f>'2020'!EI7</f>
        <v>0</v>
      </c>
      <c r="EP47" s="61">
        <f>'2020'!EJ7</f>
        <v>6</v>
      </c>
      <c r="EQ47" s="73">
        <f>'2020'!EK7</f>
        <v>1.64</v>
      </c>
      <c r="ER47" s="62">
        <f>'2020'!EL7</f>
        <v>7</v>
      </c>
    </row>
    <row r="48" spans="1:148" ht="15.75" customHeight="1" x14ac:dyDescent="0.2">
      <c r="A48" s="111">
        <f t="shared" si="0"/>
        <v>46</v>
      </c>
      <c r="B48" s="109">
        <f>'2022'!A4</f>
        <v>2</v>
      </c>
      <c r="C48" s="109">
        <v>2022</v>
      </c>
      <c r="D48" s="86" t="str">
        <f>'2022'!B4</f>
        <v>Matt Corral</v>
      </c>
      <c r="E48" s="86" t="str" cm="1">
        <f t="array" ref="E48">_xlfn.IFS(F48&gt;13,"Cornerstone",AND(F48&gt;11.5,F48&lt;13),"Elite",AND(F48&gt;10,F48&lt;11.5),"Elite Upside",AND(F48&gt;=8.5,F48&lt;10),"Upside",AND(F48&gt;6.25,F48&lt;8.5),"Upside Lite",AND(F48&gt;4.5,F48&lt;6.25),"Outlier",AND(F48&gt;=3.5,F48&lt;4.5),"Outlier Lite",F48&lt;3.5,"Purgatory")</f>
        <v>Upside Lite</v>
      </c>
      <c r="F48" s="11">
        <f>'2022'!C4</f>
        <v>8.4375</v>
      </c>
      <c r="G48" s="11">
        <f t="shared" si="1"/>
        <v>77.7</v>
      </c>
      <c r="H48" s="245">
        <f t="shared" si="2"/>
        <v>0.9265474547634569</v>
      </c>
      <c r="I48" s="43" t="str">
        <f>'2022'!D4</f>
        <v>Ole Miss</v>
      </c>
      <c r="J48" s="14">
        <f>'2022'!E4</f>
        <v>1</v>
      </c>
      <c r="K48" s="44">
        <f>'2022'!F4</f>
        <v>36191</v>
      </c>
      <c r="L48" s="15">
        <f>'2022'!G4</f>
        <v>26.673972602739727</v>
      </c>
      <c r="M48" s="15" t="str">
        <f>'2022'!H4</f>
        <v>RS JR</v>
      </c>
      <c r="N48" s="15">
        <f>'2022'!I4</f>
        <v>23.252054794520546</v>
      </c>
      <c r="O48" s="15" t="str">
        <f>'2022'!J4</f>
        <v>Dual Threat</v>
      </c>
      <c r="P48" s="14">
        <f>'2022'!K4</f>
        <v>74</v>
      </c>
      <c r="Q48" s="14">
        <f>'2022'!L4</f>
        <v>212</v>
      </c>
      <c r="R48" s="15">
        <f t="shared" si="3"/>
        <v>27.218887746760153</v>
      </c>
      <c r="S48" s="14">
        <f>'2022'!M4</f>
        <v>4.75</v>
      </c>
      <c r="T48" s="16">
        <f>'2022'!N4</f>
        <v>3</v>
      </c>
      <c r="U48" s="46">
        <f>'2022'!O4</f>
        <v>0</v>
      </c>
      <c r="V48" s="47">
        <f>'2022'!P4</f>
        <v>5.749338465239355E-2</v>
      </c>
      <c r="W48" s="47">
        <f>'2022'!Q4</f>
        <v>0.58505154639175261</v>
      </c>
      <c r="X48" s="47">
        <f>'2022'!R4</f>
        <v>0.96839663670629172</v>
      </c>
      <c r="Y48" s="47">
        <f>'2022'!S4</f>
        <v>0.93786733837111669</v>
      </c>
      <c r="Z48" s="17">
        <f>'2022'!T4</f>
        <v>0.95313198753870421</v>
      </c>
      <c r="AA48" s="17">
        <f>'2022'!U4</f>
        <v>0.95313198753870421</v>
      </c>
      <c r="AB48" s="17">
        <f>'2022'!V4</f>
        <v>0.26353149955634425</v>
      </c>
      <c r="AC48" s="17">
        <f>'2022'!W4</f>
        <v>0.24572930354796321</v>
      </c>
      <c r="AD48" s="17">
        <f>'2022'!X4</f>
        <v>0.25463040155215372</v>
      </c>
      <c r="AE48" s="18">
        <f>'2022'!Y4</f>
        <v>0.25463040155215372</v>
      </c>
      <c r="AF48" s="19">
        <f>'2022'!Z4</f>
        <v>20.594520547945205</v>
      </c>
      <c r="AG48" s="20">
        <f>'2022'!AA4</f>
        <v>83.289723068423356</v>
      </c>
      <c r="AH48" s="71">
        <f>'2022'!AB4</f>
        <v>0.70987654320987659</v>
      </c>
      <c r="AI48" s="102">
        <f>'2022'!AC4</f>
        <v>12.839080459770114</v>
      </c>
      <c r="AJ48" s="71">
        <f>'2022'!AD4</f>
        <v>0.78900000000000003</v>
      </c>
      <c r="AK48" s="71">
        <f>'2022'!AE4</f>
        <v>7.0000000000000007E-2</v>
      </c>
      <c r="AL48" s="71">
        <f>'2022'!AF4</f>
        <v>1.8000000000000002E-2</v>
      </c>
      <c r="AM48" s="70">
        <f>'2022'!AG4</f>
        <v>0.60299999999999998</v>
      </c>
      <c r="AN48" s="20">
        <f>'2022'!AH4</f>
        <v>6.3</v>
      </c>
      <c r="AO48" s="20">
        <f>'2022'!AI4</f>
        <v>0.25675675675675674</v>
      </c>
      <c r="AP48" s="76">
        <f>'2022'!AJ4</f>
        <v>3.43</v>
      </c>
      <c r="AQ48" s="21">
        <f>'2022'!AK4</f>
        <v>3</v>
      </c>
      <c r="AR48" s="21">
        <f>'2022'!AL4</f>
        <v>6</v>
      </c>
      <c r="AS48" s="21">
        <f>'2022'!AM4</f>
        <v>8</v>
      </c>
      <c r="AT48" s="21">
        <f>'2022'!AN4</f>
        <v>6</v>
      </c>
      <c r="AU48" s="21">
        <f>'2022'!AO4</f>
        <v>10</v>
      </c>
      <c r="AV48" s="21">
        <f>'2022'!AP4</f>
        <v>10</v>
      </c>
      <c r="AW48" s="21">
        <f>'2022'!AQ4</f>
        <v>9</v>
      </c>
      <c r="AX48" s="21">
        <f>'2022'!AR4</f>
        <v>6</v>
      </c>
      <c r="AY48" s="21">
        <f>'2022'!AS4</f>
        <v>8</v>
      </c>
      <c r="AZ48" s="21">
        <f>'2022'!AT4</f>
        <v>7</v>
      </c>
      <c r="BA48" s="21">
        <f>'2022'!AU4</f>
        <v>3</v>
      </c>
      <c r="BB48" s="21">
        <f>'2022'!AV4</f>
        <v>0</v>
      </c>
      <c r="BC48" s="21">
        <f>'2022'!AW4</f>
        <v>11.4</v>
      </c>
      <c r="BD48" s="21">
        <f>'2022'!AX4</f>
        <v>11.4</v>
      </c>
      <c r="BE48" s="21">
        <f>'2022'!AY4</f>
        <v>1.125</v>
      </c>
      <c r="BF48" s="130">
        <f>'2022'!AZ4</f>
        <v>1.125</v>
      </c>
      <c r="BG48" s="103">
        <f>'2022'!BA4</f>
        <v>0</v>
      </c>
      <c r="BH48" s="23">
        <f>'2022'!BB4</f>
        <v>1</v>
      </c>
      <c r="BI48" s="23">
        <f>'2022'!BC4</f>
        <v>0</v>
      </c>
      <c r="BJ48" s="23">
        <f>'2022'!BD4</f>
        <v>0</v>
      </c>
      <c r="BK48" s="23">
        <f>'2022'!BE4</f>
        <v>0</v>
      </c>
      <c r="BL48" s="23">
        <f>'2022'!BF4</f>
        <v>0</v>
      </c>
      <c r="BM48" s="23">
        <f>'2022'!BG4</f>
        <v>0</v>
      </c>
      <c r="BN48" s="74">
        <f>'2022'!BH4</f>
        <v>0</v>
      </c>
      <c r="BO48" s="74">
        <f>'2022'!BI4</f>
        <v>0</v>
      </c>
      <c r="BP48" s="74">
        <f>'2022'!BJ4</f>
        <v>0</v>
      </c>
      <c r="BQ48" s="23">
        <f>'2022'!BK4</f>
        <v>0</v>
      </c>
      <c r="BR48" s="23">
        <f>'2022'!BL4</f>
        <v>1</v>
      </c>
      <c r="BS48" s="55">
        <f>'2022'!BM4</f>
        <v>0</v>
      </c>
      <c r="BT48" s="61">
        <f>'2022'!BN4</f>
        <v>0</v>
      </c>
      <c r="BU48" s="61">
        <f>'2022'!BO4</f>
        <v>0</v>
      </c>
      <c r="BV48" s="61">
        <f>'2022'!BP4</f>
        <v>0</v>
      </c>
      <c r="BW48" s="72">
        <f>'2022'!BQ4</f>
        <v>0</v>
      </c>
      <c r="BX48" s="61">
        <f>'2022'!BR4</f>
        <v>0</v>
      </c>
      <c r="BY48" s="22">
        <f>'2022'!BS4</f>
        <v>239</v>
      </c>
      <c r="BZ48" s="23">
        <f>'2022'!BT4</f>
        <v>4157</v>
      </c>
      <c r="CA48" s="23">
        <f>'2022'!BU4</f>
        <v>2</v>
      </c>
      <c r="CB48" s="23">
        <f>'2022'!BV4</f>
        <v>1</v>
      </c>
      <c r="CC48" s="23">
        <f>'2022'!BW4</f>
        <v>22</v>
      </c>
      <c r="CD48" s="23">
        <f>'2022'!BX4</f>
        <v>16</v>
      </c>
      <c r="CE48" s="23">
        <f>'2022'!BY4</f>
        <v>72.7</v>
      </c>
      <c r="CF48" s="74">
        <f>'2022'!BZ4</f>
        <v>4.5</v>
      </c>
      <c r="CG48" s="74">
        <f>'2022'!CA4</f>
        <v>0</v>
      </c>
      <c r="CH48" s="74">
        <f>'2022'!CB4</f>
        <v>62.5</v>
      </c>
      <c r="CI48" s="23">
        <f>'2022'!CC4</f>
        <v>101</v>
      </c>
      <c r="CJ48" s="23">
        <f>'2022'!CD4</f>
        <v>2166</v>
      </c>
      <c r="CK48" s="55">
        <f>'2022'!CE4</f>
        <v>7</v>
      </c>
      <c r="CL48" s="61">
        <f>'2022'!CF4</f>
        <v>10.1</v>
      </c>
      <c r="CM48" s="61">
        <f>'2022'!CG4</f>
        <v>2</v>
      </c>
      <c r="CN48" s="61">
        <f>'2022'!CH4</f>
        <v>4</v>
      </c>
      <c r="CO48" s="73">
        <f>'2022'!CI4</f>
        <v>7.9</v>
      </c>
      <c r="CP48" s="62">
        <f>'2022'!CJ4</f>
        <v>2</v>
      </c>
      <c r="CQ48" s="22">
        <f>'2022'!CK4</f>
        <v>1362</v>
      </c>
      <c r="CR48" s="23">
        <f>'2022'!CL4</f>
        <v>2328</v>
      </c>
      <c r="CS48" s="23">
        <f>'2022'!CM4</f>
        <v>6</v>
      </c>
      <c r="CT48" s="23">
        <f>'2022'!CN4</f>
        <v>3</v>
      </c>
      <c r="CU48" s="23">
        <f>'2022'!CO4</f>
        <v>180</v>
      </c>
      <c r="CV48" s="23">
        <f>'2022'!CP4</f>
        <v>105</v>
      </c>
      <c r="CW48" s="23">
        <f>'2022'!CQ4</f>
        <v>68</v>
      </c>
      <c r="CX48" s="24">
        <f>'2022'!CR4</f>
        <v>4.0999999999999996</v>
      </c>
      <c r="CY48" s="24">
        <f>'2022'!CS4</f>
        <v>4.4000000000000004</v>
      </c>
      <c r="CZ48" s="23">
        <f>'2022'!CT4</f>
        <v>35.700000000000003</v>
      </c>
      <c r="DA48" s="23">
        <f>'2022'!CU4</f>
        <v>219</v>
      </c>
      <c r="DB48" s="23">
        <f>'2022'!CV4</f>
        <v>3172</v>
      </c>
      <c r="DC48" s="55">
        <f>'2022'!CW4</f>
        <v>27</v>
      </c>
      <c r="DD48" s="61">
        <f>'2022'!CX4</f>
        <v>4.8</v>
      </c>
      <c r="DE48" s="61">
        <f>'2022'!CY4</f>
        <v>1</v>
      </c>
      <c r="DF48" s="61">
        <f>'2022'!CZ4</f>
        <v>8</v>
      </c>
      <c r="DG48" s="73">
        <f>'2022'!DA4</f>
        <v>3.41</v>
      </c>
      <c r="DH48" s="62">
        <f>'2022'!DB4</f>
        <v>11</v>
      </c>
      <c r="DI48" s="22">
        <f>'2022'!DC4</f>
        <v>3340</v>
      </c>
      <c r="DJ48" s="23">
        <f>'2022'!DD4</f>
        <v>3449</v>
      </c>
      <c r="DK48" s="23">
        <f>'2022'!DE4</f>
        <v>29</v>
      </c>
      <c r="DL48" s="23">
        <f>'2022'!DF4</f>
        <v>13</v>
      </c>
      <c r="DM48" s="23">
        <f>'2022'!DG4</f>
        <v>324</v>
      </c>
      <c r="DN48" s="23">
        <f>'2022'!DH4</f>
        <v>230</v>
      </c>
      <c r="DO48" s="23">
        <f>'2022'!DI4</f>
        <v>78.900000000000006</v>
      </c>
      <c r="DP48" s="74">
        <f>'2022'!DJ4</f>
        <v>7</v>
      </c>
      <c r="DQ48" s="74">
        <f>'2022'!DK4</f>
        <v>3.8</v>
      </c>
      <c r="DR48" s="74">
        <f>'2022'!DL4</f>
        <v>60.3</v>
      </c>
      <c r="DS48" s="23">
        <f>'2022'!DM4</f>
        <v>594</v>
      </c>
      <c r="DT48" s="23">
        <f>'2022'!DN4</f>
        <v>2254</v>
      </c>
      <c r="DU48" s="55">
        <f>'2022'!DO4</f>
        <v>51</v>
      </c>
      <c r="DV48" s="61">
        <f>'2022'!DP4</f>
        <v>6.3</v>
      </c>
      <c r="DW48" s="61">
        <f>'2022'!DQ4</f>
        <v>4</v>
      </c>
      <c r="DX48" s="61">
        <f>'2022'!DR4</f>
        <v>11</v>
      </c>
      <c r="DY48" s="73">
        <f>'2022'!DS4</f>
        <v>3.43</v>
      </c>
      <c r="DZ48" s="62">
        <f>'2022'!DT4</f>
        <v>21</v>
      </c>
      <c r="EA48" s="22">
        <f>'2022'!DU4</f>
        <v>3351</v>
      </c>
      <c r="EB48" s="23">
        <f>'2022'!DV4</f>
        <v>3573</v>
      </c>
      <c r="EC48" s="23">
        <f>'2022'!DW4</f>
        <v>20</v>
      </c>
      <c r="ED48" s="23">
        <f>'2022'!DX4</f>
        <v>5</v>
      </c>
      <c r="EE48" s="23">
        <f>'2022'!DY4</f>
        <v>392</v>
      </c>
      <c r="EF48" s="23">
        <f>'2022'!DZ4</f>
        <v>261</v>
      </c>
      <c r="EG48" s="23">
        <f>'2022'!EA4</f>
        <v>77.2</v>
      </c>
      <c r="EH48" s="24">
        <f>'2022'!EB4</f>
        <v>4.3</v>
      </c>
      <c r="EI48" s="24">
        <f>'2022'!EC4</f>
        <v>1.8</v>
      </c>
      <c r="EJ48" s="24">
        <f>'2022'!ED4</f>
        <v>42.3</v>
      </c>
      <c r="EK48" s="23">
        <f>'2022'!EE4</f>
        <v>748</v>
      </c>
      <c r="EL48" s="23">
        <f>'2022'!EF4</f>
        <v>3044</v>
      </c>
      <c r="EM48" s="55">
        <f>'2022'!EG4</f>
        <v>74</v>
      </c>
      <c r="EN48" s="73">
        <f>'2022'!EH4</f>
        <v>5.8</v>
      </c>
      <c r="EO48" s="61">
        <f>'2022'!EI4</f>
        <v>11</v>
      </c>
      <c r="EP48" s="61">
        <f>'2022'!EJ4</f>
        <v>19</v>
      </c>
      <c r="EQ48" s="73">
        <f>'2022'!EK4</f>
        <v>2.37</v>
      </c>
      <c r="ER48" s="62">
        <f>'2022'!EL4</f>
        <v>26</v>
      </c>
    </row>
    <row r="49" spans="1:148" ht="15.75" customHeight="1" x14ac:dyDescent="0.2">
      <c r="A49" s="111">
        <f t="shared" si="0"/>
        <v>47</v>
      </c>
      <c r="B49" s="109">
        <f>'2026 - WIP'!A10</f>
        <v>8</v>
      </c>
      <c r="C49" s="109">
        <v>2026</v>
      </c>
      <c r="D49" s="86" t="str">
        <f>'2026 - WIP'!B10</f>
        <v>Sam Leavitt</v>
      </c>
      <c r="E49" s="86" t="str" cm="1">
        <f t="array" ref="E49">_xlfn.IFS(F49&gt;13,"Cornerstone",AND(F49&gt;11.5,F49&lt;13),"Elite",AND(F49&gt;10,F49&lt;11.5),"Elite Upside",AND(F49&gt;=8.5,F49&lt;10),"Upside",AND(F49&gt;6.25,F49&lt;8.5),"Upside Lite",AND(F49&gt;4.5,F49&lt;6.25),"Outlier",AND(F49&gt;=3.5,F49&lt;4.5),"Outlier Lite",F49&lt;3.5,"Purgatory")</f>
        <v>Upside Lite</v>
      </c>
      <c r="F49" s="11">
        <f>'2026 - WIP'!C10</f>
        <v>8.4031249999999993</v>
      </c>
      <c r="G49" s="11">
        <f t="shared" si="1"/>
        <v>77.2</v>
      </c>
      <c r="H49" s="245">
        <f t="shared" si="2"/>
        <v>0.91651203475948617</v>
      </c>
      <c r="I49" s="43" t="str">
        <f>'2026 - WIP'!D10</f>
        <v>Arizona State</v>
      </c>
      <c r="J49" s="14">
        <f>'2026 - WIP'!E10</f>
        <v>3</v>
      </c>
      <c r="K49" s="44">
        <f>'2026 - WIP'!F10</f>
        <v>38341</v>
      </c>
      <c r="L49" s="15">
        <f>'2026 - WIP'!G10</f>
        <v>20.783561643835615</v>
      </c>
      <c r="M49" s="15" t="str">
        <f>'2026 - WIP'!H10</f>
        <v>JR</v>
      </c>
      <c r="N49" s="15">
        <f>'2026 - WIP'!I10</f>
        <v>21.364383561643837</v>
      </c>
      <c r="O49" s="15" t="str">
        <f>'2026 - WIP'!J10</f>
        <v>Run First</v>
      </c>
      <c r="P49" s="14">
        <f>'2026 - WIP'!K10</f>
        <v>74</v>
      </c>
      <c r="Q49" s="14">
        <f>'2026 - WIP'!L10</f>
        <v>210</v>
      </c>
      <c r="R49" s="15">
        <f t="shared" si="3"/>
        <v>26.962105786885058</v>
      </c>
      <c r="S49" s="14">
        <f>'2026 - WIP'!M10</f>
        <v>4.7</v>
      </c>
      <c r="T49" s="16">
        <f>'2026 - WIP'!N10</f>
        <v>1</v>
      </c>
      <c r="U49" s="46">
        <f>'2026 - WIP'!O10</f>
        <v>0</v>
      </c>
      <c r="V49" s="47">
        <f>'2026 - WIP'!P10</f>
        <v>0</v>
      </c>
      <c r="W49" s="47">
        <f>'2026 - WIP'!Q10</f>
        <v>5.7964970809007504E-2</v>
      </c>
      <c r="X49" s="47">
        <f>'2026 - WIP'!R10</f>
        <v>0.87768440709617179</v>
      </c>
      <c r="Y49" s="47">
        <f>'2026 - WIP'!S10</f>
        <v>1</v>
      </c>
      <c r="Z49" s="17">
        <f>'2026 - WIP'!T10</f>
        <v>0.9388422035480859</v>
      </c>
      <c r="AA49" s="17">
        <f>'2026 - WIP'!U10</f>
        <v>0.84495798319327731</v>
      </c>
      <c r="AB49" s="17">
        <f>'2026 - WIP'!V10</f>
        <v>0.17051630434782608</v>
      </c>
      <c r="AC49" s="17">
        <f>'2026 - WIP'!W10</f>
        <v>0.29775880469583776</v>
      </c>
      <c r="AD49" s="17">
        <f>'2026 - WIP'!X10</f>
        <v>0.29775880469583776</v>
      </c>
      <c r="AE49" s="18">
        <f>'2026 - WIP'!Y10</f>
        <v>0.26798292422625397</v>
      </c>
      <c r="AF49" s="19">
        <f>'2026 - WIP'!Z10</f>
        <v>19.712328767123289</v>
      </c>
      <c r="AG49" s="20">
        <f>'2026 - WIP'!AA10</f>
        <v>86.0712001460751</v>
      </c>
      <c r="AH49" s="71">
        <f>'2026 - WIP'!AB10</f>
        <v>0.61428571428571432</v>
      </c>
      <c r="AI49" s="102">
        <f>'2026 - WIP'!AC10</f>
        <v>10.535211267605634</v>
      </c>
      <c r="AJ49" s="71">
        <f>'2026 - WIP'!AD10</f>
        <v>0.72299999999999998</v>
      </c>
      <c r="AK49" s="71">
        <f>'2026 - WIP'!AE10</f>
        <v>6.2E-2</v>
      </c>
      <c r="AL49" s="71">
        <f>'2026 - WIP'!AF10</f>
        <v>1.1000000000000001E-2</v>
      </c>
      <c r="AM49" s="70">
        <f>'2026 - WIP'!AG10</f>
        <v>0.375</v>
      </c>
      <c r="AN49" s="20">
        <f>'2026 - WIP'!AH10</f>
        <v>7.9714285714285715</v>
      </c>
      <c r="AO49" s="20">
        <f>'2026 - WIP'!AI10</f>
        <v>0.34285714285714286</v>
      </c>
      <c r="AP49" s="76">
        <f>'2026 - WIP'!AJ10</f>
        <v>6.2</v>
      </c>
      <c r="AQ49" s="21">
        <f>'2026 - WIP'!AK10</f>
        <v>6</v>
      </c>
      <c r="AR49" s="21">
        <f>'2026 - WIP'!AL10</f>
        <v>1</v>
      </c>
      <c r="AS49" s="21">
        <f>'2026 - WIP'!AM10</f>
        <v>2</v>
      </c>
      <c r="AT49" s="21">
        <f>'2026 - WIP'!AN10</f>
        <v>4</v>
      </c>
      <c r="AU49" s="21">
        <f>'2026 - WIP'!AO10</f>
        <v>10</v>
      </c>
      <c r="AV49" s="21">
        <f>'2026 - WIP'!AP10</f>
        <v>0</v>
      </c>
      <c r="AW49" s="21">
        <f>'2026 - WIP'!AQ10</f>
        <v>9</v>
      </c>
      <c r="AX49" s="21">
        <f>'2026 - WIP'!AR10</f>
        <v>9</v>
      </c>
      <c r="AY49" s="21">
        <f>'2026 - WIP'!AS10</f>
        <v>10</v>
      </c>
      <c r="AZ49" s="21">
        <f>'2026 - WIP'!AT10</f>
        <v>10</v>
      </c>
      <c r="BA49" s="21">
        <f>'2026 - WIP'!AU10</f>
        <v>10</v>
      </c>
      <c r="BB49" s="21">
        <f>'2026 - WIP'!AV10</f>
        <v>0</v>
      </c>
      <c r="BC49" s="21">
        <f>'2026 - WIP'!AW10</f>
        <v>4.75</v>
      </c>
      <c r="BD49" s="21">
        <f>'2026 - WIP'!AX10</f>
        <v>4.75</v>
      </c>
      <c r="BE49" s="21">
        <f>'2026 - WIP'!AY10</f>
        <v>1.425</v>
      </c>
      <c r="BF49" s="130">
        <f>'2026 - WIP'!AZ10</f>
        <v>0.71250000000000002</v>
      </c>
      <c r="BG49" s="103">
        <f>'2026 - WIP'!BA10</f>
        <v>0</v>
      </c>
      <c r="BH49" s="23">
        <f>'2026 - WIP'!BB10</f>
        <v>1</v>
      </c>
      <c r="BI49" s="23">
        <f>'2026 - WIP'!BC10</f>
        <v>0</v>
      </c>
      <c r="BJ49" s="23">
        <f>'2026 - WIP'!BD10</f>
        <v>0</v>
      </c>
      <c r="BK49" s="23">
        <f>'2026 - WIP'!BE10</f>
        <v>0</v>
      </c>
      <c r="BL49" s="23">
        <f>'2026 - WIP'!BF10</f>
        <v>0</v>
      </c>
      <c r="BM49" s="23">
        <f>'2026 - WIP'!BG10</f>
        <v>0</v>
      </c>
      <c r="BN49" s="74">
        <f>'2026 - WIP'!BH10</f>
        <v>0</v>
      </c>
      <c r="BO49" s="74">
        <f>'2026 - WIP'!BI10</f>
        <v>0</v>
      </c>
      <c r="BP49" s="74">
        <f>'2026 - WIP'!BJ10</f>
        <v>0</v>
      </c>
      <c r="BQ49" s="23">
        <f>'2026 - WIP'!BK10</f>
        <v>0</v>
      </c>
      <c r="BR49" s="23">
        <f>'2026 - WIP'!BL10</f>
        <v>1</v>
      </c>
      <c r="BS49" s="55">
        <f>'2026 - WIP'!BM10</f>
        <v>0</v>
      </c>
      <c r="BT49" s="61">
        <f>'2026 - WIP'!BN10</f>
        <v>0</v>
      </c>
      <c r="BU49" s="61">
        <f>'2026 - WIP'!BO10</f>
        <v>0</v>
      </c>
      <c r="BV49" s="61">
        <f>'2026 - WIP'!BP10</f>
        <v>0</v>
      </c>
      <c r="BW49" s="72">
        <f>'2026 - WIP'!BQ10</f>
        <v>0</v>
      </c>
      <c r="BX49" s="61">
        <f>'2026 - WIP'!BR10</f>
        <v>0</v>
      </c>
      <c r="BY49" s="22">
        <f>'2026 - WIP'!BS10</f>
        <v>0</v>
      </c>
      <c r="BZ49" s="23">
        <f>'2026 - WIP'!BT10</f>
        <v>1</v>
      </c>
      <c r="CA49" s="23">
        <f>'2026 - WIP'!BU10</f>
        <v>0</v>
      </c>
      <c r="CB49" s="23">
        <f>'2026 - WIP'!BV10</f>
        <v>0</v>
      </c>
      <c r="CC49" s="23">
        <f>'2026 - WIP'!BW10</f>
        <v>0</v>
      </c>
      <c r="CD49" s="23">
        <f>'2026 - WIP'!BX10</f>
        <v>0</v>
      </c>
      <c r="CE49" s="23">
        <f>'2026 - WIP'!BY10</f>
        <v>0</v>
      </c>
      <c r="CF49" s="74">
        <f>'2026 - WIP'!BZ10</f>
        <v>0</v>
      </c>
      <c r="CG49" s="74">
        <f>'2026 - WIP'!CA10</f>
        <v>0</v>
      </c>
      <c r="CH49" s="74">
        <f>'2026 - WIP'!CB10</f>
        <v>0</v>
      </c>
      <c r="CI49" s="23">
        <f>'2026 - WIP'!CC10</f>
        <v>0</v>
      </c>
      <c r="CJ49" s="23">
        <f>'2026 - WIP'!CD10</f>
        <v>1</v>
      </c>
      <c r="CK49" s="55">
        <f>'2026 - WIP'!CE10</f>
        <v>0</v>
      </c>
      <c r="CL49" s="61">
        <f>'2026 - WIP'!CF10</f>
        <v>0</v>
      </c>
      <c r="CM49" s="61">
        <f>'2026 - WIP'!CG10</f>
        <v>0</v>
      </c>
      <c r="CN49" s="61">
        <f>'2026 - WIP'!CH10</f>
        <v>0</v>
      </c>
      <c r="CO49" s="73">
        <f>'2026 - WIP'!CI10</f>
        <v>0</v>
      </c>
      <c r="CP49" s="62">
        <f>'2026 - WIP'!CJ10</f>
        <v>0</v>
      </c>
      <c r="CQ49" s="22">
        <f>'2026 - WIP'!CK10</f>
        <v>139</v>
      </c>
      <c r="CR49" s="23">
        <f>'2026 - WIP'!CL10</f>
        <v>2398</v>
      </c>
      <c r="CS49" s="23">
        <f>'2026 - WIP'!CM10</f>
        <v>2</v>
      </c>
      <c r="CT49" s="23">
        <f>'2026 - WIP'!CN10</f>
        <v>2</v>
      </c>
      <c r="CU49" s="23">
        <f>'2026 - WIP'!CO10</f>
        <v>23</v>
      </c>
      <c r="CV49" s="23">
        <f>'2026 - WIP'!CP10</f>
        <v>15</v>
      </c>
      <c r="CW49" s="23">
        <f>'2026 - WIP'!CQ10</f>
        <v>80</v>
      </c>
      <c r="CX49" s="24">
        <f>'2026 - WIP'!CR10</f>
        <v>4.2</v>
      </c>
      <c r="CY49" s="24">
        <f>'2026 - WIP'!CS10</f>
        <v>9.6999999999999993</v>
      </c>
      <c r="CZ49" s="23">
        <f>'2026 - WIP'!CT10</f>
        <v>40</v>
      </c>
      <c r="DA49" s="23">
        <f>'2026 - WIP'!CU10</f>
        <v>84</v>
      </c>
      <c r="DB49" s="23">
        <f>'2026 - WIP'!CV10</f>
        <v>1286</v>
      </c>
      <c r="DC49" s="55">
        <f>'2026 - WIP'!CW10</f>
        <v>9</v>
      </c>
      <c r="DD49" s="61">
        <f>'2026 - WIP'!CX10</f>
        <v>9.3000000000000007</v>
      </c>
      <c r="DE49" s="61">
        <f>'2026 - WIP'!CY10</f>
        <v>0</v>
      </c>
      <c r="DF49" s="61">
        <f>'2026 - WIP'!CZ10</f>
        <v>3</v>
      </c>
      <c r="DG49" s="73">
        <f>'2026 - WIP'!DA10</f>
        <v>3.56</v>
      </c>
      <c r="DH49" s="62">
        <f>'2026 - WIP'!DB10</f>
        <v>3</v>
      </c>
      <c r="DI49" s="22">
        <f>'2026 - WIP'!DC10</f>
        <v>2820</v>
      </c>
      <c r="DJ49" s="23">
        <f>'2026 - WIP'!DD10</f>
        <v>3213</v>
      </c>
      <c r="DK49" s="23">
        <f>'2026 - WIP'!DE10</f>
        <v>24</v>
      </c>
      <c r="DL49" s="23">
        <f>'2026 - WIP'!DF10</f>
        <v>6</v>
      </c>
      <c r="DM49" s="23">
        <f>'2026 - WIP'!DG10</f>
        <v>350</v>
      </c>
      <c r="DN49" s="23">
        <f>'2026 - WIP'!DH10</f>
        <v>215</v>
      </c>
      <c r="DO49" s="23">
        <f>'2026 - WIP'!DI10</f>
        <v>72.3</v>
      </c>
      <c r="DP49" s="74">
        <f>'2026 - WIP'!DJ10</f>
        <v>3.6</v>
      </c>
      <c r="DQ49" s="74">
        <f>'2026 - WIP'!DK10</f>
        <v>1.1000000000000001</v>
      </c>
      <c r="DR49" s="74">
        <f>'2026 - WIP'!DL10</f>
        <v>37.5</v>
      </c>
      <c r="DS49" s="23">
        <f>'2026 - WIP'!DM10</f>
        <v>502</v>
      </c>
      <c r="DT49" s="23">
        <f>'2026 - WIP'!DN10</f>
        <v>2944</v>
      </c>
      <c r="DU49" s="55">
        <f>'2026 - WIP'!DO10</f>
        <v>107</v>
      </c>
      <c r="DV49" s="61">
        <f>'2026 - WIP'!DP10</f>
        <v>4.7</v>
      </c>
      <c r="DW49" s="61">
        <f>'2026 - WIP'!DQ10</f>
        <v>5</v>
      </c>
      <c r="DX49" s="61">
        <f>'2026 - WIP'!DR10</f>
        <v>34</v>
      </c>
      <c r="DY49" s="73">
        <f>'2026 - WIP'!DS10</f>
        <v>2.91</v>
      </c>
      <c r="DZ49" s="62">
        <f>'2026 - WIP'!DT10</f>
        <v>21</v>
      </c>
      <c r="EA49" s="22">
        <f>'2026 - WIP'!DU10</f>
        <v>748</v>
      </c>
      <c r="EB49" s="23">
        <f>'2026 - WIP'!DV10</f>
        <v>748</v>
      </c>
      <c r="EC49" s="23">
        <f>'2026 - WIP'!DW10</f>
        <v>6</v>
      </c>
      <c r="ED49" s="23">
        <f>'2026 - WIP'!DX10</f>
        <v>3</v>
      </c>
      <c r="EE49" s="23">
        <f>'2026 - WIP'!DY10</f>
        <v>118</v>
      </c>
      <c r="EF49" s="23">
        <f>'2026 - WIP'!DZ10</f>
        <v>71</v>
      </c>
      <c r="EG49" s="23">
        <f>'2026 - WIP'!EA10</f>
        <v>69</v>
      </c>
      <c r="EH49" s="24">
        <f>'2026 - WIP'!EB10</f>
        <v>6.2</v>
      </c>
      <c r="EI49" s="24">
        <f>'2026 - WIP'!EC10</f>
        <v>3.9</v>
      </c>
      <c r="EJ49" s="24">
        <f>'2026 - WIP'!ED10</f>
        <v>29.4</v>
      </c>
      <c r="EK49" s="23">
        <f>'2026 - WIP'!EE10</f>
        <v>279</v>
      </c>
      <c r="EL49" s="23">
        <f>'2026 - WIP'!EF10</f>
        <v>937</v>
      </c>
      <c r="EM49" s="55">
        <f>'2026 - WIP'!EG10</f>
        <v>35</v>
      </c>
      <c r="EN49" s="73">
        <f>'2026 - WIP'!EH10</f>
        <v>7.9714285714285715</v>
      </c>
      <c r="EO49" s="61">
        <f>'2026 - WIP'!EI10</f>
        <v>4</v>
      </c>
      <c r="EP49" s="61">
        <f>'2026 - WIP'!EJ10</f>
        <v>12</v>
      </c>
      <c r="EQ49" s="73">
        <f>'2026 - WIP'!EK10</f>
        <v>6.2</v>
      </c>
      <c r="ER49" s="62">
        <f>'2026 - WIP'!EL10</f>
        <v>13</v>
      </c>
    </row>
    <row r="50" spans="1:148" ht="15.75" customHeight="1" x14ac:dyDescent="0.2">
      <c r="A50" s="111">
        <f t="shared" si="0"/>
        <v>48</v>
      </c>
      <c r="B50" s="109">
        <f>'2022'!A5</f>
        <v>3</v>
      </c>
      <c r="C50" s="109">
        <v>2022</v>
      </c>
      <c r="D50" s="86" t="str">
        <f>'2022'!B5</f>
        <v>Sam Howell</v>
      </c>
      <c r="E50" s="86" t="str" cm="1">
        <f t="array" ref="E50">_xlfn.IFS(F50&gt;13,"Cornerstone",AND(F50&gt;11.5,F50&lt;13),"Elite",AND(F50&gt;10,F50&lt;11.5),"Elite Upside",AND(F50&gt;=8.5,F50&lt;10),"Upside",AND(F50&gt;6.25,F50&lt;8.5),"Upside Lite",AND(F50&gt;4.5,F50&lt;6.25),"Outlier",AND(F50&gt;=3.5,F50&lt;4.5),"Outlier Lite",F50&lt;3.5,"Purgatory")</f>
        <v>Upside Lite</v>
      </c>
      <c r="F50" s="11">
        <f>'2022'!C5</f>
        <v>8.2850000000000001</v>
      </c>
      <c r="G50" s="11">
        <f t="shared" si="1"/>
        <v>76.8</v>
      </c>
      <c r="H50" s="245">
        <f t="shared" si="2"/>
        <v>0.88202668238220594</v>
      </c>
      <c r="I50" s="43" t="str">
        <f>'2022'!D5</f>
        <v>North Carolina</v>
      </c>
      <c r="J50" s="14">
        <f>'2022'!E5</f>
        <v>4</v>
      </c>
      <c r="K50" s="44">
        <f>'2022'!F5</f>
        <v>36785</v>
      </c>
      <c r="L50" s="15">
        <f>'2022'!G5</f>
        <v>25.046575342465754</v>
      </c>
      <c r="M50" s="15" t="str">
        <f>'2022'!H5</f>
        <v>JR</v>
      </c>
      <c r="N50" s="15">
        <f>'2022'!I5</f>
        <v>21.624657534246577</v>
      </c>
      <c r="O50" s="15" t="str">
        <f>'2022'!J5</f>
        <v>Dual Threat</v>
      </c>
      <c r="P50" s="14">
        <f>'2022'!K5</f>
        <v>73</v>
      </c>
      <c r="Q50" s="14">
        <f>'2022'!L5</f>
        <v>218</v>
      </c>
      <c r="R50" s="15">
        <f t="shared" si="3"/>
        <v>28.761314193673616</v>
      </c>
      <c r="S50" s="14">
        <f>'2022'!M5</f>
        <v>4.9000000000000004</v>
      </c>
      <c r="T50" s="16">
        <f>'2022'!N5</f>
        <v>5</v>
      </c>
      <c r="U50" s="46">
        <f>'2022'!O5</f>
        <v>0</v>
      </c>
      <c r="V50" s="47">
        <f>'2022'!P5</f>
        <v>0</v>
      </c>
      <c r="W50" s="47">
        <f>'2022'!Q5</f>
        <v>0.9790096878363832</v>
      </c>
      <c r="X50" s="47">
        <f>'2022'!R5</f>
        <v>0.98285872269836883</v>
      </c>
      <c r="Y50" s="47">
        <f>'2022'!S5</f>
        <v>0.91787003610108309</v>
      </c>
      <c r="Z50" s="17">
        <f>'2022'!T5</f>
        <v>0.95036437939972596</v>
      </c>
      <c r="AA50" s="17">
        <f>'2022'!U5</f>
        <v>0.85532794145975333</v>
      </c>
      <c r="AB50" s="17">
        <f>'2022'!V5</f>
        <v>0.1109314359637775</v>
      </c>
      <c r="AC50" s="17">
        <f>'2022'!W5</f>
        <v>0.3641751728679618</v>
      </c>
      <c r="AD50" s="17">
        <f>'2022'!X5</f>
        <v>0.3641751728679618</v>
      </c>
      <c r="AE50" s="18">
        <f>'2022'!Y5</f>
        <v>0.32775765558116565</v>
      </c>
      <c r="AF50" s="19">
        <f>'2022'!Z5</f>
        <v>18.967123287671232</v>
      </c>
      <c r="AG50" s="20">
        <f>'2022'!AA5</f>
        <v>75.631405143039601</v>
      </c>
      <c r="AH50" s="71">
        <f>'2022'!AB5</f>
        <v>0.68011527377521619</v>
      </c>
      <c r="AI50" s="102">
        <f>'2022'!AC5</f>
        <v>14.125</v>
      </c>
      <c r="AJ50" s="71">
        <f>'2022'!AD5</f>
        <v>0.77200000000000002</v>
      </c>
      <c r="AK50" s="71">
        <f>'2022'!AE5</f>
        <v>8.8000000000000009E-2</v>
      </c>
      <c r="AL50" s="71">
        <f>'2022'!AF5</f>
        <v>2.2000000000000002E-2</v>
      </c>
      <c r="AM50" s="70">
        <f>'2022'!AG5</f>
        <v>0.53299999999999992</v>
      </c>
      <c r="AN50" s="20">
        <f>'2022'!AH5</f>
        <v>8.1</v>
      </c>
      <c r="AO50" s="20">
        <f>'2022'!AI5</f>
        <v>0.46052631578947367</v>
      </c>
      <c r="AP50" s="76">
        <f>'2022'!AJ5</f>
        <v>4.76</v>
      </c>
      <c r="AQ50" s="21">
        <f>'2022'!AK5</f>
        <v>8</v>
      </c>
      <c r="AR50" s="21">
        <f>'2022'!AL5</f>
        <v>10</v>
      </c>
      <c r="AS50" s="21">
        <f>'2022'!AM5</f>
        <v>7</v>
      </c>
      <c r="AT50" s="21">
        <f>'2022'!AN5</f>
        <v>9</v>
      </c>
      <c r="AU50" s="21">
        <f>'2022'!AO5</f>
        <v>9</v>
      </c>
      <c r="AV50" s="21">
        <f>'2022'!AP5</f>
        <v>6</v>
      </c>
      <c r="AW50" s="21">
        <f>'2022'!AQ5</f>
        <v>10</v>
      </c>
      <c r="AX50" s="21">
        <f>'2022'!AR5</f>
        <v>10</v>
      </c>
      <c r="AY50" s="21">
        <f>'2022'!AS5</f>
        <v>10</v>
      </c>
      <c r="AZ50" s="21">
        <f>'2022'!AT5</f>
        <v>10</v>
      </c>
      <c r="BA50" s="21">
        <f>'2022'!AU5</f>
        <v>1</v>
      </c>
      <c r="BB50" s="21">
        <f>'2022'!AV5</f>
        <v>0</v>
      </c>
      <c r="BC50" s="21">
        <f>'2022'!AW5</f>
        <v>12.22</v>
      </c>
      <c r="BD50" s="21">
        <f>'2022'!AX5</f>
        <v>12.22</v>
      </c>
      <c r="BE50" s="21">
        <f>'2022'!AY5</f>
        <v>1.5</v>
      </c>
      <c r="BF50" s="130">
        <f>'2022'!AZ5</f>
        <v>1.5</v>
      </c>
      <c r="BG50" s="103">
        <f>'2022'!BA5</f>
        <v>0</v>
      </c>
      <c r="BH50" s="23">
        <f>'2022'!BB5</f>
        <v>1</v>
      </c>
      <c r="BI50" s="23">
        <f>'2022'!BC5</f>
        <v>0</v>
      </c>
      <c r="BJ50" s="23">
        <f>'2022'!BD5</f>
        <v>0</v>
      </c>
      <c r="BK50" s="23">
        <f>'2022'!BE5</f>
        <v>0</v>
      </c>
      <c r="BL50" s="23">
        <f>'2022'!BF5</f>
        <v>0</v>
      </c>
      <c r="BM50" s="23">
        <f>'2022'!BG5</f>
        <v>0</v>
      </c>
      <c r="BN50" s="74">
        <f>'2022'!BH5</f>
        <v>0</v>
      </c>
      <c r="BO50" s="74">
        <f>'2022'!BI5</f>
        <v>0</v>
      </c>
      <c r="BP50" s="74">
        <f>'2022'!BJ5</f>
        <v>0</v>
      </c>
      <c r="BQ50" s="23">
        <f>'2022'!BK5</f>
        <v>0</v>
      </c>
      <c r="BR50" s="23">
        <f>'2022'!BL5</f>
        <v>1</v>
      </c>
      <c r="BS50" s="55">
        <f>'2022'!BM5</f>
        <v>0</v>
      </c>
      <c r="BT50" s="61">
        <f>'2022'!BN5</f>
        <v>0</v>
      </c>
      <c r="BU50" s="61">
        <f>'2022'!BO5</f>
        <v>0</v>
      </c>
      <c r="BV50" s="61">
        <f>'2022'!BP5</f>
        <v>0</v>
      </c>
      <c r="BW50" s="72">
        <f>'2022'!BQ5</f>
        <v>0</v>
      </c>
      <c r="BX50" s="61">
        <f>'2022'!BR5</f>
        <v>0</v>
      </c>
      <c r="BY50" s="22">
        <f>'2022'!BS5</f>
        <v>0</v>
      </c>
      <c r="BZ50" s="23">
        <f>'2022'!BT5</f>
        <v>1</v>
      </c>
      <c r="CA50" s="23">
        <f>'2022'!BU5</f>
        <v>0</v>
      </c>
      <c r="CB50" s="23">
        <f>'2022'!BV5</f>
        <v>0</v>
      </c>
      <c r="CC50" s="23">
        <f>'2022'!BW5</f>
        <v>0</v>
      </c>
      <c r="CD50" s="23">
        <f>'2022'!BX5</f>
        <v>0</v>
      </c>
      <c r="CE50" s="23">
        <f>'2022'!BY5</f>
        <v>0</v>
      </c>
      <c r="CF50" s="74">
        <f>'2022'!BZ5</f>
        <v>0</v>
      </c>
      <c r="CG50" s="74">
        <f>'2022'!CA5</f>
        <v>0</v>
      </c>
      <c r="CH50" s="74">
        <f>'2022'!CB5</f>
        <v>0</v>
      </c>
      <c r="CI50" s="23">
        <f>'2022'!CC5</f>
        <v>0</v>
      </c>
      <c r="CJ50" s="23">
        <f>'2022'!CD5</f>
        <v>1</v>
      </c>
      <c r="CK50" s="55">
        <f>'2022'!CE5</f>
        <v>0</v>
      </c>
      <c r="CL50" s="61">
        <f>'2022'!CF5</f>
        <v>0</v>
      </c>
      <c r="CM50" s="61">
        <f>'2022'!CG5</f>
        <v>0</v>
      </c>
      <c r="CN50" s="61">
        <f>'2022'!CH5</f>
        <v>0</v>
      </c>
      <c r="CO50" s="73">
        <f>'2022'!CI5</f>
        <v>0</v>
      </c>
      <c r="CP50" s="62">
        <f>'2022'!CJ5</f>
        <v>0</v>
      </c>
      <c r="CQ50" s="22">
        <f>'2022'!CK5</f>
        <v>3638</v>
      </c>
      <c r="CR50" s="23">
        <f>'2022'!CL5</f>
        <v>3716</v>
      </c>
      <c r="CS50" s="23">
        <f>'2022'!CM5</f>
        <v>38</v>
      </c>
      <c r="CT50" s="23">
        <f>'2022'!CN5</f>
        <v>7</v>
      </c>
      <c r="CU50" s="23">
        <f>'2022'!CO5</f>
        <v>423</v>
      </c>
      <c r="CV50" s="23">
        <f>'2022'!CP5</f>
        <v>258</v>
      </c>
      <c r="CW50" s="23">
        <f>'2022'!CQ5</f>
        <v>74.599999999999994</v>
      </c>
      <c r="CX50" s="24">
        <f>'2022'!CR5</f>
        <v>6.7</v>
      </c>
      <c r="CY50" s="24">
        <f>'2022'!CS5</f>
        <v>3.5</v>
      </c>
      <c r="CZ50" s="23">
        <f>'2022'!CT5</f>
        <v>48.9</v>
      </c>
      <c r="DA50" s="23">
        <f>'2022'!CU5</f>
        <v>247</v>
      </c>
      <c r="DB50" s="23">
        <f>'2022'!CV5</f>
        <v>2699</v>
      </c>
      <c r="DC50" s="55">
        <f>'2022'!CW5</f>
        <v>43</v>
      </c>
      <c r="DD50" s="61">
        <f>'2022'!CX5</f>
        <v>3.8</v>
      </c>
      <c r="DE50" s="61">
        <f>'2022'!CY5</f>
        <v>1</v>
      </c>
      <c r="DF50" s="61">
        <f>'2022'!CZ5</f>
        <v>6</v>
      </c>
      <c r="DG50" s="73">
        <f>'2022'!DA5</f>
        <v>1.86</v>
      </c>
      <c r="DH50" s="62">
        <f>'2022'!DB5</f>
        <v>5</v>
      </c>
      <c r="DI50" s="22">
        <f>'2022'!DC5</f>
        <v>3555</v>
      </c>
      <c r="DJ50" s="23">
        <f>'2022'!DD5</f>
        <v>3617</v>
      </c>
      <c r="DK50" s="23">
        <f>'2022'!DE5</f>
        <v>30</v>
      </c>
      <c r="DL50" s="23">
        <f>'2022'!DF5</f>
        <v>7</v>
      </c>
      <c r="DM50" s="23">
        <f>'2022'!DG5</f>
        <v>347</v>
      </c>
      <c r="DN50" s="23">
        <f>'2022'!DH5</f>
        <v>236</v>
      </c>
      <c r="DO50" s="23">
        <f>'2022'!DI5</f>
        <v>77.2</v>
      </c>
      <c r="DP50" s="74">
        <f>'2022'!DJ5</f>
        <v>8.8000000000000007</v>
      </c>
      <c r="DQ50" s="74">
        <f>'2022'!DK5</f>
        <v>2.2000000000000002</v>
      </c>
      <c r="DR50" s="74">
        <f>'2022'!DL5</f>
        <v>53.3</v>
      </c>
      <c r="DS50" s="23">
        <f>'2022'!DM5</f>
        <v>343</v>
      </c>
      <c r="DT50" s="23">
        <f>'2022'!DN5</f>
        <v>3092</v>
      </c>
      <c r="DU50" s="55">
        <f>'2022'!DO5</f>
        <v>30</v>
      </c>
      <c r="DV50" s="61">
        <f>'2022'!DP5</f>
        <v>5.3</v>
      </c>
      <c r="DW50" s="61">
        <f>'2022'!DQ5</f>
        <v>5</v>
      </c>
      <c r="DX50" s="61">
        <f>'2022'!DR5</f>
        <v>9</v>
      </c>
      <c r="DY50" s="73">
        <f>'2022'!DS5</f>
        <v>3.72</v>
      </c>
      <c r="DZ50" s="62">
        <f>'2022'!DT5</f>
        <v>16</v>
      </c>
      <c r="EA50" s="22">
        <f>'2022'!DU5</f>
        <v>3051</v>
      </c>
      <c r="EB50" s="23">
        <f>'2022'!DV5</f>
        <v>3324</v>
      </c>
      <c r="EC50" s="23">
        <f>'2022'!DW5</f>
        <v>24</v>
      </c>
      <c r="ED50" s="23">
        <f>'2022'!DX5</f>
        <v>9</v>
      </c>
      <c r="EE50" s="23">
        <f>'2022'!DY5</f>
        <v>351</v>
      </c>
      <c r="EF50" s="23">
        <f>'2022'!DZ5</f>
        <v>216</v>
      </c>
      <c r="EG50" s="23">
        <f>'2022'!EA5</f>
        <v>72.7</v>
      </c>
      <c r="EH50" s="24">
        <f>'2022'!EB5</f>
        <v>6.1</v>
      </c>
      <c r="EI50" s="24">
        <f>'2022'!EC5</f>
        <v>2.2000000000000002</v>
      </c>
      <c r="EJ50" s="24">
        <f>'2022'!ED5</f>
        <v>39.4</v>
      </c>
      <c r="EK50" s="23">
        <f>'2022'!EE5</f>
        <v>1106</v>
      </c>
      <c r="EL50" s="23">
        <f>'2022'!EF5</f>
        <v>3037</v>
      </c>
      <c r="EM50" s="55">
        <f>'2022'!EG5</f>
        <v>76</v>
      </c>
      <c r="EN50" s="73">
        <f>'2022'!EH5</f>
        <v>8.1</v>
      </c>
      <c r="EO50" s="61">
        <f>'2022'!EI5</f>
        <v>11</v>
      </c>
      <c r="EP50" s="61">
        <f>'2022'!EJ5</f>
        <v>35</v>
      </c>
      <c r="EQ50" s="73">
        <f>'2022'!EK5</f>
        <v>4.76</v>
      </c>
      <c r="ER50" s="62">
        <f>'2022'!EL5</f>
        <v>45</v>
      </c>
    </row>
    <row r="51" spans="1:148" ht="15.75" customHeight="1" x14ac:dyDescent="0.2">
      <c r="A51" s="111">
        <f t="shared" si="0"/>
        <v>49</v>
      </c>
      <c r="B51" s="109">
        <f>'2021'!A8</f>
        <v>6</v>
      </c>
      <c r="C51" s="109">
        <v>2021</v>
      </c>
      <c r="D51" s="86" t="str">
        <f>'2021'!B8</f>
        <v>Kyle Trask</v>
      </c>
      <c r="E51" s="86" t="str" cm="1">
        <f t="array" ref="E51">_xlfn.IFS(F51&gt;13,"Cornerstone",AND(F51&gt;11.5,F51&lt;13),"Elite",AND(F51&gt;10,F51&lt;11.5),"Elite Upside",AND(F51&gt;=8.5,F51&lt;10),"Upside",AND(F51&gt;6.25,F51&lt;8.5),"Upside Lite",AND(F51&gt;4.5,F51&lt;6.25),"Outlier",AND(F51&gt;=3.5,F51&lt;4.5),"Outlier Lite",F51&lt;3.5,"Purgatory")</f>
        <v>Upside Lite</v>
      </c>
      <c r="F51" s="11">
        <f>'2021'!C8</f>
        <v>7.9549999999999983</v>
      </c>
      <c r="G51" s="11">
        <f t="shared" si="1"/>
        <v>76.3</v>
      </c>
      <c r="H51" s="245">
        <f t="shared" si="2"/>
        <v>0.78568665034408836</v>
      </c>
      <c r="I51" s="43" t="str">
        <f>'2021'!D8</f>
        <v>Florida</v>
      </c>
      <c r="J51" s="14">
        <f>'2021'!E8</f>
        <v>1</v>
      </c>
      <c r="K51" s="44">
        <f>'2021'!F8</f>
        <v>35860</v>
      </c>
      <c r="L51" s="15">
        <f>'2021'!G8</f>
        <v>27.580821917808219</v>
      </c>
      <c r="M51" s="15" t="str">
        <f>'2021'!H8</f>
        <v>RS SR</v>
      </c>
      <c r="N51" s="15">
        <f>'2021'!I8</f>
        <v>23.158904109589042</v>
      </c>
      <c r="O51" s="15" t="str">
        <f>'2021'!J8</f>
        <v>Pocket Passer</v>
      </c>
      <c r="P51" s="14">
        <f>'2021'!K8</f>
        <v>77</v>
      </c>
      <c r="Q51" s="14">
        <f>'2021'!L8</f>
        <v>239</v>
      </c>
      <c r="R51" s="15">
        <f t="shared" si="3"/>
        <v>28.340949985998474</v>
      </c>
      <c r="S51" s="14">
        <f>'2021'!M8</f>
        <v>4.8</v>
      </c>
      <c r="T51" s="16">
        <f>'2021'!N8</f>
        <v>2</v>
      </c>
      <c r="U51" s="46">
        <f>'2021'!O8</f>
        <v>0</v>
      </c>
      <c r="V51" s="47">
        <f>'2021'!P8</f>
        <v>0</v>
      </c>
      <c r="W51" s="47">
        <f>'2021'!Q8</f>
        <v>5.8357348703170026E-2</v>
      </c>
      <c r="X51" s="47">
        <f>'2021'!R8</f>
        <v>0.75217391304347825</v>
      </c>
      <c r="Y51" s="47">
        <f>'2021'!S8</f>
        <v>0.9416685009905349</v>
      </c>
      <c r="Z51" s="17">
        <f>'2021'!T8</f>
        <v>0.9416685009905349</v>
      </c>
      <c r="AA51" s="17">
        <f>'2021'!U8</f>
        <v>0.9416685009905349</v>
      </c>
      <c r="AB51" s="17">
        <f>'2021'!V8</f>
        <v>9.0715048025613657E-2</v>
      </c>
      <c r="AC51" s="17">
        <f>'2021'!W8</f>
        <v>0.10058479532163743</v>
      </c>
      <c r="AD51" s="17">
        <f>'2021'!X8</f>
        <v>0.10058479532163743</v>
      </c>
      <c r="AE51" s="18">
        <f>'2021'!Y8</f>
        <v>0.10058479532163743</v>
      </c>
      <c r="AF51" s="19">
        <f>'2021'!Z8</f>
        <v>21.5013698630137</v>
      </c>
      <c r="AG51" s="20">
        <f>'2021'!AA8</f>
        <v>90.045693479938279</v>
      </c>
      <c r="AH51" s="71">
        <f>'2021'!AB8</f>
        <v>0.68721461187214616</v>
      </c>
      <c r="AI51" s="102">
        <f>'2021'!AC8</f>
        <v>14.212624584717608</v>
      </c>
      <c r="AJ51" s="71">
        <f>'2021'!AD8</f>
        <v>0.7659999999999999</v>
      </c>
      <c r="AK51" s="71">
        <f>'2021'!AE8</f>
        <v>8.900000000000001E-2</v>
      </c>
      <c r="AL51" s="71">
        <f>'2021'!AF8</f>
        <v>2.6000000000000002E-2</v>
      </c>
      <c r="AM51" s="70">
        <f>'2021'!AG8</f>
        <v>0.59399999999999997</v>
      </c>
      <c r="AN51" s="20">
        <f>'2021'!AH8</f>
        <v>3.9</v>
      </c>
      <c r="AO51" s="20">
        <f>'2021'!AI8</f>
        <v>0.11428571428571428</v>
      </c>
      <c r="AP51" s="76">
        <f>'2021'!AJ8</f>
        <v>1.96</v>
      </c>
      <c r="AQ51" s="21">
        <f>'2021'!AK8</f>
        <v>1</v>
      </c>
      <c r="AR51" s="21">
        <f>'2021'!AL8</f>
        <v>10</v>
      </c>
      <c r="AS51" s="21">
        <f>'2021'!AM8</f>
        <v>6</v>
      </c>
      <c r="AT51" s="21">
        <f>'2021'!AN8</f>
        <v>9</v>
      </c>
      <c r="AU51" s="21">
        <f>'2021'!AO8</f>
        <v>8</v>
      </c>
      <c r="AV51" s="21">
        <f>'2021'!AP8</f>
        <v>9</v>
      </c>
      <c r="AW51" s="21">
        <f>'2021'!AQ8</f>
        <v>4</v>
      </c>
      <c r="AX51" s="21">
        <f>'2021'!AR8</f>
        <v>1</v>
      </c>
      <c r="AY51" s="21">
        <f>'2021'!AS8</f>
        <v>1</v>
      </c>
      <c r="AZ51" s="21">
        <f>'2021'!AT8</f>
        <v>2</v>
      </c>
      <c r="BA51" s="21">
        <f>'2021'!AU8</f>
        <v>6</v>
      </c>
      <c r="BB51" s="21">
        <f>'2021'!AV8</f>
        <v>0</v>
      </c>
      <c r="BC51" s="21">
        <f>'2021'!AW8</f>
        <v>12.28</v>
      </c>
      <c r="BD51" s="21">
        <f>'2021'!AX8</f>
        <v>9.2099999999999991</v>
      </c>
      <c r="BE51" s="21">
        <f>'2021'!AY8</f>
        <v>0.3</v>
      </c>
      <c r="BF51" s="130">
        <f>'2021'!AZ8</f>
        <v>0</v>
      </c>
      <c r="BG51" s="103">
        <f>'2021'!BA8</f>
        <v>0</v>
      </c>
      <c r="BH51" s="23">
        <f>'2021'!BB8</f>
        <v>1</v>
      </c>
      <c r="BI51" s="23">
        <f>'2021'!BC8</f>
        <v>0</v>
      </c>
      <c r="BJ51" s="23">
        <f>'2021'!BD8</f>
        <v>0</v>
      </c>
      <c r="BK51" s="23">
        <f>'2021'!BE8</f>
        <v>0</v>
      </c>
      <c r="BL51" s="23">
        <f>'2021'!BF8</f>
        <v>0</v>
      </c>
      <c r="BM51" s="23">
        <f>'2021'!BG8</f>
        <v>0</v>
      </c>
      <c r="BN51" s="74">
        <f>'2021'!BH8</f>
        <v>0</v>
      </c>
      <c r="BO51" s="74">
        <f>'2021'!BI8</f>
        <v>0</v>
      </c>
      <c r="BP51" s="74">
        <f>'2021'!BJ8</f>
        <v>0</v>
      </c>
      <c r="BQ51" s="23">
        <f>'2021'!BK8</f>
        <v>0</v>
      </c>
      <c r="BR51" s="23">
        <f>'2021'!BL8</f>
        <v>1</v>
      </c>
      <c r="BS51" s="55">
        <f>'2021'!BM8</f>
        <v>0</v>
      </c>
      <c r="BT51" s="61">
        <f>'2021'!BN8</f>
        <v>0</v>
      </c>
      <c r="BU51" s="61">
        <f>'2021'!BO8</f>
        <v>0</v>
      </c>
      <c r="BV51" s="61">
        <f>'2021'!BP8</f>
        <v>0</v>
      </c>
      <c r="BW51" s="72">
        <f>'2021'!BQ8</f>
        <v>0</v>
      </c>
      <c r="BX51" s="61">
        <f>'2021'!BR8</f>
        <v>0</v>
      </c>
      <c r="BY51" s="22">
        <f>'2021'!BS8</f>
        <v>0</v>
      </c>
      <c r="BZ51" s="23">
        <f>'2021'!BT8</f>
        <v>1</v>
      </c>
      <c r="CA51" s="23">
        <f>'2021'!BU8</f>
        <v>0</v>
      </c>
      <c r="CB51" s="23">
        <f>'2021'!BV8</f>
        <v>0</v>
      </c>
      <c r="CC51" s="23">
        <f>'2021'!BW8</f>
        <v>0</v>
      </c>
      <c r="CD51" s="23">
        <f>'2021'!BX8</f>
        <v>0</v>
      </c>
      <c r="CE51" s="23">
        <f>'2021'!BY8</f>
        <v>0</v>
      </c>
      <c r="CF51" s="74">
        <f>'2021'!BZ8</f>
        <v>0</v>
      </c>
      <c r="CG51" s="74">
        <f>'2021'!CA8</f>
        <v>0</v>
      </c>
      <c r="CH51" s="74">
        <f>'2021'!CB8</f>
        <v>0</v>
      </c>
      <c r="CI51" s="23">
        <f>'2021'!CC8</f>
        <v>0</v>
      </c>
      <c r="CJ51" s="23">
        <f>'2021'!CD8</f>
        <v>1</v>
      </c>
      <c r="CK51" s="55">
        <f>'2021'!CE8</f>
        <v>0</v>
      </c>
      <c r="CL51" s="61">
        <f>'2021'!CF8</f>
        <v>0</v>
      </c>
      <c r="CM51" s="61">
        <f>'2021'!CG8</f>
        <v>0</v>
      </c>
      <c r="CN51" s="61">
        <f>'2021'!CH8</f>
        <v>0</v>
      </c>
      <c r="CO51" s="73">
        <f>'2021'!CI8</f>
        <v>0</v>
      </c>
      <c r="CP51" s="62">
        <f>'2021'!CJ8</f>
        <v>0</v>
      </c>
      <c r="CQ51" s="22">
        <f>'2021'!CK8</f>
        <v>162</v>
      </c>
      <c r="CR51" s="23">
        <f>'2021'!CL8</f>
        <v>2776</v>
      </c>
      <c r="CS51" s="23">
        <f>'2021'!CM8</f>
        <v>1</v>
      </c>
      <c r="CT51" s="23">
        <f>'2021'!CN8</f>
        <v>0</v>
      </c>
      <c r="CU51" s="23">
        <f>'2021'!CO8</f>
        <v>22</v>
      </c>
      <c r="CV51" s="23">
        <f>'2021'!CP8</f>
        <v>14</v>
      </c>
      <c r="CW51" s="23">
        <f>'2021'!CQ8</f>
        <v>71.400000000000006</v>
      </c>
      <c r="CX51" s="24">
        <f>'2021'!CR8</f>
        <v>0</v>
      </c>
      <c r="CY51" s="24">
        <f>'2021'!CS8</f>
        <v>0</v>
      </c>
      <c r="CZ51" s="23">
        <f>'2021'!CT8</f>
        <v>25</v>
      </c>
      <c r="DA51" s="23">
        <f>'2021'!CU8</f>
        <v>-7</v>
      </c>
      <c r="DB51" s="23">
        <f>'2021'!CV8</f>
        <v>2914</v>
      </c>
      <c r="DC51" s="55">
        <f>'2021'!CW8</f>
        <v>5</v>
      </c>
      <c r="DD51" s="61">
        <f>'2021'!CX8</f>
        <v>-1.4</v>
      </c>
      <c r="DE51" s="61">
        <f>'2021'!CY8</f>
        <v>1</v>
      </c>
      <c r="DF51" s="61">
        <f>'2021'!CZ8</f>
        <v>1</v>
      </c>
      <c r="DG51" s="73">
        <f>'2021'!DA8</f>
        <v>2.4</v>
      </c>
      <c r="DH51" s="62">
        <f>'2021'!DB8</f>
        <v>1</v>
      </c>
      <c r="DI51" s="22">
        <f>'2021'!DC8</f>
        <v>2941</v>
      </c>
      <c r="DJ51" s="23">
        <f>'2021'!DD8</f>
        <v>3910</v>
      </c>
      <c r="DK51" s="23">
        <f>'2021'!DE8</f>
        <v>25</v>
      </c>
      <c r="DL51" s="23">
        <f>'2021'!DF8</f>
        <v>7</v>
      </c>
      <c r="DM51" s="23">
        <f>'2021'!DG8</f>
        <v>355</v>
      </c>
      <c r="DN51" s="23">
        <f>'2021'!DH8</f>
        <v>237</v>
      </c>
      <c r="DO51" s="23">
        <f>'2021'!DI8</f>
        <v>75.400000000000006</v>
      </c>
      <c r="DP51" s="74">
        <f>'2021'!DJ8</f>
        <v>2.4</v>
      </c>
      <c r="DQ51" s="74">
        <f>'2021'!DK8</f>
        <v>5.3</v>
      </c>
      <c r="DR51" s="74">
        <f>'2021'!DL8</f>
        <v>47.6</v>
      </c>
      <c r="DS51" s="23">
        <f>'2021'!DM8</f>
        <v>170</v>
      </c>
      <c r="DT51" s="23">
        <f>'2021'!DN8</f>
        <v>1874</v>
      </c>
      <c r="DU51" s="55">
        <f>'2021'!DO8</f>
        <v>33</v>
      </c>
      <c r="DV51" s="61">
        <f>'2021'!DP8</f>
        <v>3.9</v>
      </c>
      <c r="DW51" s="61">
        <f>'2021'!DQ8</f>
        <v>4</v>
      </c>
      <c r="DX51" s="61">
        <f>'2021'!DR8</f>
        <v>1</v>
      </c>
      <c r="DY51" s="73">
        <f>'2021'!DS8</f>
        <v>1.59</v>
      </c>
      <c r="DZ51" s="62">
        <f>'2021'!DT8</f>
        <v>6</v>
      </c>
      <c r="EA51" s="22">
        <f>'2021'!DU8</f>
        <v>4278</v>
      </c>
      <c r="EB51" s="23">
        <f>'2021'!DV8</f>
        <v>4543</v>
      </c>
      <c r="EC51" s="23">
        <f>'2021'!DW8</f>
        <v>43</v>
      </c>
      <c r="ED51" s="23">
        <f>'2021'!DX8</f>
        <v>8</v>
      </c>
      <c r="EE51" s="23">
        <f>'2021'!DY8</f>
        <v>438</v>
      </c>
      <c r="EF51" s="23">
        <f>'2021'!DZ8</f>
        <v>301</v>
      </c>
      <c r="EG51" s="23">
        <f>'2021'!EA8</f>
        <v>76.599999999999994</v>
      </c>
      <c r="EH51" s="24">
        <f>'2021'!EB8</f>
        <v>8.9</v>
      </c>
      <c r="EI51" s="24">
        <f>'2021'!EC8</f>
        <v>2.6</v>
      </c>
      <c r="EJ51" s="24">
        <f>'2021'!ED8</f>
        <v>59.4</v>
      </c>
      <c r="EK51" s="23">
        <f>'2021'!EE8</f>
        <v>172</v>
      </c>
      <c r="EL51" s="23">
        <f>'2021'!EF8</f>
        <v>1710</v>
      </c>
      <c r="EM51" s="55">
        <f>'2021'!EG8</f>
        <v>35</v>
      </c>
      <c r="EN51" s="73">
        <f>'2021'!EH8</f>
        <v>3.7</v>
      </c>
      <c r="EO51" s="61">
        <f>'2021'!EI8</f>
        <v>3</v>
      </c>
      <c r="EP51" s="61">
        <f>'2021'!EJ8</f>
        <v>4</v>
      </c>
      <c r="EQ51" s="73">
        <f>'2021'!EK8</f>
        <v>1.96</v>
      </c>
      <c r="ER51" s="62">
        <f>'2021'!EL8</f>
        <v>4</v>
      </c>
    </row>
    <row r="52" spans="1:148" ht="15.75" customHeight="1" x14ac:dyDescent="0.2">
      <c r="A52" s="111">
        <f t="shared" si="0"/>
        <v>50</v>
      </c>
      <c r="B52" s="109">
        <f>'2019'!A6</f>
        <v>4</v>
      </c>
      <c r="C52" s="109">
        <v>2019</v>
      </c>
      <c r="D52" s="86" t="str">
        <f>'2019'!B6</f>
        <v>Drew Lock</v>
      </c>
      <c r="E52" s="86" t="str" cm="1">
        <f t="array" ref="E52">_xlfn.IFS(F52&gt;13,"Cornerstone",AND(F52&gt;11.5,F52&lt;13),"Elite",AND(F52&gt;10,F52&lt;11.5),"Elite Upside",AND(F52&gt;=8.5,F52&lt;10),"Upside",AND(F52&gt;6.25,F52&lt;8.5),"Upside Lite",AND(F52&gt;4.5,F52&lt;6.25),"Outlier",AND(F52&gt;=3.5,F52&lt;4.5),"Outlier Lite",F52&lt;3.5,"Purgatory")</f>
        <v>Upside Lite</v>
      </c>
      <c r="F52" s="11">
        <f>'2019'!C6</f>
        <v>7.8888125000000002</v>
      </c>
      <c r="G52" s="11">
        <f t="shared" si="1"/>
        <v>75.8</v>
      </c>
      <c r="H52" s="245">
        <f t="shared" si="2"/>
        <v>0.76636390528189835</v>
      </c>
      <c r="I52" s="43" t="str">
        <f>'2019'!D6</f>
        <v>Missouri</v>
      </c>
      <c r="J52" s="14">
        <f>'2019'!E6</f>
        <v>1</v>
      </c>
      <c r="K52" s="44">
        <f>'2019'!F6</f>
        <v>35379</v>
      </c>
      <c r="L52" s="15">
        <f>'2019'!G6</f>
        <v>28.898630136986302</v>
      </c>
      <c r="M52" s="15" t="str">
        <f>'2019'!H6</f>
        <v>SR</v>
      </c>
      <c r="N52" s="15">
        <f>'2019'!I6</f>
        <v>22.473972602739725</v>
      </c>
      <c r="O52" s="15" t="str">
        <f>'2019'!J6</f>
        <v>Distributor</v>
      </c>
      <c r="P52" s="14">
        <f>'2019'!K6</f>
        <v>75</v>
      </c>
      <c r="Q52" s="14">
        <f>'2019'!L6</f>
        <v>228</v>
      </c>
      <c r="R52" s="15">
        <f t="shared" si="3"/>
        <v>28.497730382127433</v>
      </c>
      <c r="S52" s="14">
        <f>'2019'!M6</f>
        <v>4.6900000000000004</v>
      </c>
      <c r="T52" s="16">
        <f>'2019'!N6</f>
        <v>2</v>
      </c>
      <c r="U52" s="46">
        <f>'2019'!O6</f>
        <v>0</v>
      </c>
      <c r="V52" s="47">
        <f>'2019'!P6</f>
        <v>0.67019133937562936</v>
      </c>
      <c r="W52" s="47">
        <f>'2019'!Q6</f>
        <v>0.95176304654442878</v>
      </c>
      <c r="X52" s="47">
        <f>'2019'!R6</f>
        <v>0.98654037886340973</v>
      </c>
      <c r="Y52" s="47">
        <f>'2019'!S6</f>
        <v>0.96200440528634357</v>
      </c>
      <c r="Z52" s="17">
        <f>'2019'!T6</f>
        <v>0.97427239207487659</v>
      </c>
      <c r="AA52" s="17">
        <f>'2019'!U6</f>
        <v>0.97427239207487659</v>
      </c>
      <c r="AB52" s="17">
        <f>'2019'!V6</f>
        <v>6.5416985462892124E-2</v>
      </c>
      <c r="AC52" s="17">
        <f>'2019'!W6</f>
        <v>9.4855892010215256E-2</v>
      </c>
      <c r="AD52" s="17">
        <f>'2019'!X6</f>
        <v>9.4855892010215256E-2</v>
      </c>
      <c r="AE52" s="18">
        <f>'2019'!Y6</f>
        <v>9.4855892010215256E-2</v>
      </c>
      <c r="AF52" s="19">
        <f>'2019'!Z6</f>
        <v>18.816438356164383</v>
      </c>
      <c r="AG52" s="20">
        <f>'2019'!AA6</f>
        <v>94.248288373488464</v>
      </c>
      <c r="AH52" s="71">
        <f>'2019'!AB6</f>
        <v>0.62785388127853881</v>
      </c>
      <c r="AI52" s="102">
        <f>'2019'!AC6</f>
        <v>12.705454545454545</v>
      </c>
      <c r="AJ52" s="71">
        <f>'2019'!AD6</f>
        <v>0.73499999999999999</v>
      </c>
      <c r="AK52" s="71">
        <f>'2019'!AE6</f>
        <v>7.0000000000000007E-2</v>
      </c>
      <c r="AL52" s="71">
        <f>'2019'!AF6</f>
        <v>0.02</v>
      </c>
      <c r="AM52" s="70">
        <f>'2019'!AG6</f>
        <v>0.54700000000000004</v>
      </c>
      <c r="AN52" s="20">
        <f>'2019'!AH6</f>
        <v>5.5</v>
      </c>
      <c r="AO52" s="20">
        <f>'2019'!AI6</f>
        <v>0.11764705882352941</v>
      </c>
      <c r="AP52" s="76">
        <f>'2019'!AJ6</f>
        <v>2.4500000000000002</v>
      </c>
      <c r="AQ52" s="21">
        <f>'2019'!AK6</f>
        <v>9</v>
      </c>
      <c r="AR52" s="21">
        <f>'2019'!AL6</f>
        <v>5</v>
      </c>
      <c r="AS52" s="21">
        <f>'2019'!AM6</f>
        <v>3</v>
      </c>
      <c r="AT52" s="21">
        <f>'2019'!AN6</f>
        <v>6</v>
      </c>
      <c r="AU52" s="21">
        <f>'2019'!AO6</f>
        <v>10</v>
      </c>
      <c r="AV52" s="21">
        <f>'2019'!AP6</f>
        <v>7</v>
      </c>
      <c r="AW52" s="21">
        <f>'2019'!AQ6</f>
        <v>4</v>
      </c>
      <c r="AX52" s="21">
        <f>'2019'!AR6</f>
        <v>5</v>
      </c>
      <c r="AY52" s="21">
        <f>'2019'!AS6</f>
        <v>1</v>
      </c>
      <c r="AZ52" s="21">
        <f>'2019'!AT6</f>
        <v>4</v>
      </c>
      <c r="BA52" s="21">
        <f>'2019'!AU6</f>
        <v>6</v>
      </c>
      <c r="BB52" s="21">
        <f>'2019'!AV6</f>
        <v>0</v>
      </c>
      <c r="BC52" s="21">
        <f>'2019'!AW6</f>
        <v>8.64</v>
      </c>
      <c r="BD52" s="21">
        <f>'2019'!AX6</f>
        <v>6.9120000000000008</v>
      </c>
      <c r="BE52" s="21">
        <f>'2019'!AY6</f>
        <v>0.52500000000000002</v>
      </c>
      <c r="BF52" s="130">
        <f>'2019'!AZ6</f>
        <v>0.26250000000000001</v>
      </c>
      <c r="BG52" s="103">
        <f>'2019'!BA6</f>
        <v>0</v>
      </c>
      <c r="BH52" s="23">
        <f>'2019'!BB6</f>
        <v>1</v>
      </c>
      <c r="BI52" s="23">
        <f>'2019'!BC6</f>
        <v>0</v>
      </c>
      <c r="BJ52" s="23">
        <f>'2019'!BD6</f>
        <v>0</v>
      </c>
      <c r="BK52" s="23">
        <f>'2019'!BE6</f>
        <v>0</v>
      </c>
      <c r="BL52" s="23">
        <f>'2019'!BF6</f>
        <v>0</v>
      </c>
      <c r="BM52" s="23">
        <f>'2019'!BG6</f>
        <v>0</v>
      </c>
      <c r="BN52" s="74">
        <f>'2019'!BH6</f>
        <v>0</v>
      </c>
      <c r="BO52" s="74">
        <f>'2019'!BI6</f>
        <v>0</v>
      </c>
      <c r="BP52" s="74">
        <f>'2019'!BJ6</f>
        <v>0</v>
      </c>
      <c r="BQ52" s="23">
        <f>'2019'!BK6</f>
        <v>0</v>
      </c>
      <c r="BR52" s="23">
        <f>'2019'!BL6</f>
        <v>1</v>
      </c>
      <c r="BS52" s="55">
        <f>'2019'!BM6</f>
        <v>0</v>
      </c>
      <c r="BT52" s="61">
        <f>'2019'!BN6</f>
        <v>0</v>
      </c>
      <c r="BU52" s="61">
        <f>'2019'!BO6</f>
        <v>0</v>
      </c>
      <c r="BV52" s="61">
        <f>'2019'!BP6</f>
        <v>0</v>
      </c>
      <c r="BW52" s="72">
        <f>'2019'!BQ6</f>
        <v>0</v>
      </c>
      <c r="BX52" s="61">
        <f>'2019'!BR6</f>
        <v>0</v>
      </c>
      <c r="BY52" s="22">
        <f>'2019'!BS6</f>
        <v>1331</v>
      </c>
      <c r="BZ52" s="23">
        <f>'2019'!BT6</f>
        <v>1986</v>
      </c>
      <c r="CA52" s="23">
        <f>'2019'!BU6</f>
        <v>4</v>
      </c>
      <c r="CB52" s="23">
        <f>'2019'!BV6</f>
        <v>8</v>
      </c>
      <c r="CC52" s="23">
        <f>'2019'!BW6</f>
        <v>265</v>
      </c>
      <c r="CD52" s="23">
        <f>'2019'!BX6</f>
        <v>129</v>
      </c>
      <c r="CE52" s="23">
        <f>'2019'!BY6</f>
        <v>56.9</v>
      </c>
      <c r="CF52" s="74">
        <f>'2019'!BZ6</f>
        <v>4.3</v>
      </c>
      <c r="CG52" s="74">
        <f>'2019'!CA6</f>
        <v>6</v>
      </c>
      <c r="CH52" s="74">
        <f>'2019'!CB6</f>
        <v>22.8</v>
      </c>
      <c r="CI52" s="23">
        <f>'2019'!CC6</f>
        <v>178</v>
      </c>
      <c r="CJ52" s="23">
        <f>'2019'!CD6</f>
        <v>1549</v>
      </c>
      <c r="CK52" s="55">
        <f>'2019'!CE6</f>
        <v>16</v>
      </c>
      <c r="CL52" s="61">
        <f>'2019'!CF6</f>
        <v>5.2</v>
      </c>
      <c r="CM52" s="61">
        <f>'2019'!CG6</f>
        <v>1</v>
      </c>
      <c r="CN52" s="61">
        <f>'2019'!CH6</f>
        <v>1</v>
      </c>
      <c r="CO52" s="73">
        <f>'2019'!CI6</f>
        <v>1.26</v>
      </c>
      <c r="CP52" s="62">
        <f>'2019'!CJ6</f>
        <v>8</v>
      </c>
      <c r="CQ52" s="22">
        <f>'2019'!CK6</f>
        <v>3374</v>
      </c>
      <c r="CR52" s="23">
        <f>'2019'!CL6</f>
        <v>3545</v>
      </c>
      <c r="CS52" s="23">
        <f>'2019'!CM6</f>
        <v>23</v>
      </c>
      <c r="CT52" s="23">
        <f>'2019'!CN6</f>
        <v>10</v>
      </c>
      <c r="CU52" s="23">
        <f>'2019'!CO6</f>
        <v>436</v>
      </c>
      <c r="CV52" s="23">
        <f>'2019'!CP6</f>
        <v>238</v>
      </c>
      <c r="CW52" s="23">
        <f>'2019'!CQ6</f>
        <v>64.3</v>
      </c>
      <c r="CX52" s="24">
        <f>'2019'!CR6</f>
        <v>6.7</v>
      </c>
      <c r="CY52" s="24">
        <f>'2019'!CS6</f>
        <v>4.9000000000000004</v>
      </c>
      <c r="CZ52" s="23">
        <f>'2019'!CT6</f>
        <v>38.200000000000003</v>
      </c>
      <c r="DA52" s="23">
        <f>'2019'!CU6</f>
        <v>196</v>
      </c>
      <c r="DB52" s="23">
        <f>'2019'!CV6</f>
        <v>2635</v>
      </c>
      <c r="DC52" s="55">
        <f>'2019'!CW6</f>
        <v>36</v>
      </c>
      <c r="DD52" s="61">
        <f>'2019'!CX6</f>
        <v>4</v>
      </c>
      <c r="DE52" s="61">
        <f>'2019'!CY6</f>
        <v>1</v>
      </c>
      <c r="DF52" s="61">
        <f>'2019'!CZ6</f>
        <v>7</v>
      </c>
      <c r="DG52" s="73">
        <f>'2019'!DA6</f>
        <v>2.16</v>
      </c>
      <c r="DH52" s="62">
        <f>'2019'!DB6</f>
        <v>8</v>
      </c>
      <c r="DI52" s="22">
        <f>'2019'!DC6</f>
        <v>3958</v>
      </c>
      <c r="DJ52" s="23">
        <f>'2019'!DD6</f>
        <v>4012</v>
      </c>
      <c r="DK52" s="23">
        <f>'2019'!DE6</f>
        <v>44</v>
      </c>
      <c r="DL52" s="23">
        <f>'2019'!DF6</f>
        <v>13</v>
      </c>
      <c r="DM52" s="23">
        <f>'2019'!DG6</f>
        <v>421</v>
      </c>
      <c r="DN52" s="23">
        <f>'2019'!DH6</f>
        <v>242</v>
      </c>
      <c r="DO52" s="23">
        <f>'2019'!DI6</f>
        <v>71.5</v>
      </c>
      <c r="DP52" s="74">
        <f>'2019'!DJ6</f>
        <v>7</v>
      </c>
      <c r="DQ52" s="74">
        <f>'2019'!DK6</f>
        <v>3.2</v>
      </c>
      <c r="DR52" s="74">
        <f>'2019'!DL6</f>
        <v>44.9</v>
      </c>
      <c r="DS52" s="23">
        <f>'2019'!DM6</f>
        <v>171</v>
      </c>
      <c r="DT52" s="23">
        <f>'2019'!DN6</f>
        <v>2614</v>
      </c>
      <c r="DU52" s="55">
        <f>'2019'!DO6</f>
        <v>28</v>
      </c>
      <c r="DV52" s="61">
        <f>'2019'!DP6</f>
        <v>4.8</v>
      </c>
      <c r="DW52" s="61">
        <f>'2019'!DQ6</f>
        <v>1</v>
      </c>
      <c r="DX52" s="61">
        <f>'2019'!DR6</f>
        <v>2</v>
      </c>
      <c r="DY52" s="73">
        <f>'2019'!DS6</f>
        <v>1.39</v>
      </c>
      <c r="DZ52" s="62">
        <f>'2019'!DT6</f>
        <v>7</v>
      </c>
      <c r="EA52" s="22">
        <f>'2019'!DU6</f>
        <v>3494</v>
      </c>
      <c r="EB52" s="23">
        <f>'2019'!DV6</f>
        <v>3632</v>
      </c>
      <c r="EC52" s="23">
        <f>'2019'!DW6</f>
        <v>28</v>
      </c>
      <c r="ED52" s="23">
        <f>'2019'!DX6</f>
        <v>8</v>
      </c>
      <c r="EE52" s="23">
        <f>'2019'!DY6</f>
        <v>438</v>
      </c>
      <c r="EF52" s="23">
        <f>'2019'!DZ6</f>
        <v>275</v>
      </c>
      <c r="EG52" s="23">
        <f>'2019'!EA6</f>
        <v>73.5</v>
      </c>
      <c r="EH52" s="24">
        <f>'2019'!EB6</f>
        <v>7</v>
      </c>
      <c r="EI52" s="24">
        <f>'2019'!EC6</f>
        <v>2</v>
      </c>
      <c r="EJ52" s="24">
        <f>'2019'!ED6</f>
        <v>54.7</v>
      </c>
      <c r="EK52" s="23">
        <f>'2019'!EE6</f>
        <v>260</v>
      </c>
      <c r="EL52" s="23">
        <f>'2019'!EF6</f>
        <v>2741</v>
      </c>
      <c r="EM52" s="55">
        <f>'2019'!EG6</f>
        <v>34</v>
      </c>
      <c r="EN52" s="73">
        <f>'2019'!EH6</f>
        <v>5.5</v>
      </c>
      <c r="EO52" s="61">
        <f>'2019'!EI6</f>
        <v>6</v>
      </c>
      <c r="EP52" s="61">
        <f>'2019'!EJ6</f>
        <v>4</v>
      </c>
      <c r="EQ52" s="73">
        <f>'2019'!EK6</f>
        <v>2.4500000000000002</v>
      </c>
      <c r="ER52" s="62">
        <f>'2019'!EL6</f>
        <v>11</v>
      </c>
    </row>
    <row r="53" spans="1:148" ht="15.75" customHeight="1" x14ac:dyDescent="0.2">
      <c r="A53" s="111">
        <f t="shared" si="0"/>
        <v>51</v>
      </c>
      <c r="B53" s="109">
        <f>'2025'!A5</f>
        <v>3</v>
      </c>
      <c r="C53" s="109">
        <v>2025</v>
      </c>
      <c r="D53" s="86" t="str">
        <f>'2025'!B5</f>
        <v>Jalen Milroe</v>
      </c>
      <c r="E53" s="86" t="str" cm="1">
        <f t="array" ref="E53">_xlfn.IFS(F53&gt;13,"Cornerstone",AND(F53&gt;11.5,F53&lt;13),"Elite",AND(F53&gt;10,F53&lt;11.5),"Elite Upside",AND(F53&gt;=8.5,F53&lt;10),"Upside",AND(F53&gt;6.25,F53&lt;8.5),"Upside Lite",AND(F53&gt;4.5,F53&lt;6.25),"Outlier",AND(F53&gt;=3.5,F53&lt;4.5),"Outlier Lite",F53&lt;3.5,"Purgatory")</f>
        <v>Upside Lite</v>
      </c>
      <c r="F53" s="11">
        <f>'2025'!C5</f>
        <v>7.7193749999999994</v>
      </c>
      <c r="G53" s="11">
        <f t="shared" si="1"/>
        <v>75.3</v>
      </c>
      <c r="H53" s="245">
        <f t="shared" si="2"/>
        <v>0.716898407771418</v>
      </c>
      <c r="I53" s="43" t="str">
        <f>'2025'!D5</f>
        <v>Alabama</v>
      </c>
      <c r="J53" s="14">
        <f>'2025'!E5</f>
        <v>1</v>
      </c>
      <c r="K53" s="44">
        <f>'2025'!F5</f>
        <v>37603</v>
      </c>
      <c r="L53" s="15">
        <f>'2025'!G5</f>
        <v>22.805479452054794</v>
      </c>
      <c r="M53" s="15" t="str">
        <f>'2025'!H5</f>
        <v>RS JR</v>
      </c>
      <c r="N53" s="15">
        <f>'2025'!I5</f>
        <v>22.386301369863013</v>
      </c>
      <c r="O53" s="15" t="str">
        <f>'2025'!J5</f>
        <v>Run First</v>
      </c>
      <c r="P53" s="14">
        <f>'2025'!K5</f>
        <v>74</v>
      </c>
      <c r="Q53" s="14">
        <f>'2025'!L5</f>
        <v>225</v>
      </c>
      <c r="R53" s="15">
        <f t="shared" si="3"/>
        <v>28.887970485948276</v>
      </c>
      <c r="S53" s="14">
        <f>'2025'!M5</f>
        <v>4.4000000000000004</v>
      </c>
      <c r="T53" s="16">
        <f>'2025'!N5</f>
        <v>3</v>
      </c>
      <c r="U53" s="46">
        <f>'2025'!O5</f>
        <v>0</v>
      </c>
      <c r="V53" s="47">
        <f>'2025'!P5</f>
        <v>8.0820027597082594E-3</v>
      </c>
      <c r="W53" s="47">
        <f>'2025'!Q5</f>
        <v>8.1147540983606561E-2</v>
      </c>
      <c r="X53" s="47">
        <f>'2025'!R5</f>
        <v>0.9199611147116008</v>
      </c>
      <c r="Y53" s="47">
        <f>'2025'!S5</f>
        <v>0.92222583794337776</v>
      </c>
      <c r="Z53" s="17">
        <f>'2025'!T5</f>
        <v>0.92222583794337776</v>
      </c>
      <c r="AA53" s="17">
        <f>'2025'!U5</f>
        <v>0.92222583794337776</v>
      </c>
      <c r="AB53" s="17">
        <f>'2025'!V5</f>
        <v>0.28868194842406875</v>
      </c>
      <c r="AC53" s="17">
        <f>'2025'!W5</f>
        <v>0.35906862745098039</v>
      </c>
      <c r="AD53" s="17">
        <f>'2025'!X5</f>
        <v>0.35906862745098039</v>
      </c>
      <c r="AE53" s="18">
        <f>'2025'!Y5</f>
        <v>0.35906862745098039</v>
      </c>
      <c r="AF53" s="19">
        <f>'2025'!Z5</f>
        <v>20.739726027397261</v>
      </c>
      <c r="AG53" s="20">
        <f>'2025'!AA5</f>
        <v>120.0609589508913</v>
      </c>
      <c r="AH53" s="71">
        <f>'2025'!AB5</f>
        <v>0.65614035087719302</v>
      </c>
      <c r="AI53" s="102">
        <f>'2025'!AC5</f>
        <v>13.824390243902439</v>
      </c>
      <c r="AJ53" s="71">
        <f>'2025'!AD5</f>
        <v>0.73</v>
      </c>
      <c r="AK53" s="71">
        <f>'2025'!AE5</f>
        <v>9.0999999999999998E-2</v>
      </c>
      <c r="AL53" s="71">
        <f>'2025'!AF5</f>
        <v>2.5000000000000001E-2</v>
      </c>
      <c r="AM53" s="70">
        <f>'2025'!AG5</f>
        <v>0.52200000000000002</v>
      </c>
      <c r="AN53" s="20">
        <f>'2025'!AH5</f>
        <v>6.2</v>
      </c>
      <c r="AO53" s="20">
        <f>'2025'!AI5</f>
        <v>0.27131782945736432</v>
      </c>
      <c r="AP53" s="76">
        <f>'2025'!AJ5</f>
        <v>3.87</v>
      </c>
      <c r="AQ53" s="21">
        <f>'2025'!AK5</f>
        <v>3</v>
      </c>
      <c r="AR53" s="21">
        <f>'2025'!AL5</f>
        <v>9</v>
      </c>
      <c r="AS53" s="21">
        <f>'2025'!AM5</f>
        <v>3</v>
      </c>
      <c r="AT53" s="21">
        <f>'2025'!AN5</f>
        <v>10</v>
      </c>
      <c r="AU53" s="21">
        <f>'2025'!AO5</f>
        <v>9</v>
      </c>
      <c r="AV53" s="21">
        <f>'2025'!AP5</f>
        <v>6</v>
      </c>
      <c r="AW53" s="21">
        <f>'2025'!AQ5</f>
        <v>10</v>
      </c>
      <c r="AX53" s="21">
        <f>'2025'!AR5</f>
        <v>6</v>
      </c>
      <c r="AY53" s="21">
        <f>'2025'!AS5</f>
        <v>9</v>
      </c>
      <c r="AZ53" s="21">
        <f>'2025'!AT5</f>
        <v>9</v>
      </c>
      <c r="BA53" s="21">
        <f>'2025'!AU5</f>
        <v>3</v>
      </c>
      <c r="BB53" s="21">
        <f>'2025'!AV5</f>
        <v>0</v>
      </c>
      <c r="BC53" s="21">
        <f>'2025'!AW5</f>
        <v>10.77</v>
      </c>
      <c r="BD53" s="21">
        <f>'2025'!AX5</f>
        <v>10.77</v>
      </c>
      <c r="BE53" s="21">
        <f>'2025'!AY5</f>
        <v>1.2749999999999999</v>
      </c>
      <c r="BF53" s="130">
        <f>'2025'!AZ5</f>
        <v>0.63749999999999996</v>
      </c>
      <c r="BG53" s="103">
        <f>'2025'!BA5</f>
        <v>0</v>
      </c>
      <c r="BH53" s="23">
        <f>'2025'!BB5</f>
        <v>1</v>
      </c>
      <c r="BI53" s="23">
        <f>'2025'!BC5</f>
        <v>0</v>
      </c>
      <c r="BJ53" s="23">
        <f>'2025'!BD5</f>
        <v>0</v>
      </c>
      <c r="BK53" s="23">
        <f>'2025'!BE5</f>
        <v>0</v>
      </c>
      <c r="BL53" s="23">
        <f>'2025'!BF5</f>
        <v>0</v>
      </c>
      <c r="BM53" s="23">
        <f>'2025'!BG5</f>
        <v>0</v>
      </c>
      <c r="BN53" s="74">
        <f>'2025'!BH5</f>
        <v>0</v>
      </c>
      <c r="BO53" s="74">
        <f>'2025'!BI5</f>
        <v>0</v>
      </c>
      <c r="BP53" s="74">
        <f>'2025'!BJ5</f>
        <v>0</v>
      </c>
      <c r="BQ53" s="23">
        <f>'2025'!BK5</f>
        <v>0</v>
      </c>
      <c r="BR53" s="23">
        <f>'2025'!BL5</f>
        <v>1</v>
      </c>
      <c r="BS53" s="55">
        <f>'2025'!BM5</f>
        <v>0</v>
      </c>
      <c r="BT53" s="61">
        <f>'2025'!BN5</f>
        <v>0</v>
      </c>
      <c r="BU53" s="61">
        <f>'2025'!BO5</f>
        <v>0</v>
      </c>
      <c r="BV53" s="61">
        <f>'2025'!BP5</f>
        <v>0</v>
      </c>
      <c r="BW53" s="72">
        <f>'2025'!BQ5</f>
        <v>0</v>
      </c>
      <c r="BX53" s="61">
        <f>'2025'!BR5</f>
        <v>0</v>
      </c>
      <c r="BY53" s="22">
        <f>'2025'!BS5</f>
        <v>41</v>
      </c>
      <c r="BZ53" s="23">
        <f>'2025'!BT5</f>
        <v>5073</v>
      </c>
      <c r="CA53" s="23">
        <f>'2025'!BU5</f>
        <v>1</v>
      </c>
      <c r="CB53" s="23">
        <f>'2025'!BV5</f>
        <v>0</v>
      </c>
      <c r="CC53" s="23">
        <f>'2025'!BW5</f>
        <v>7</v>
      </c>
      <c r="CD53" s="23">
        <f>'2025'!BX5</f>
        <v>3</v>
      </c>
      <c r="CE53" s="23">
        <f>'2025'!BY5</f>
        <v>66.7</v>
      </c>
      <c r="CF53" s="74">
        <f>'2025'!BZ5</f>
        <v>14.3</v>
      </c>
      <c r="CG53" s="74">
        <f>'2025'!CA5</f>
        <v>0</v>
      </c>
      <c r="CH53" s="74">
        <f>'2025'!CB5</f>
        <v>100</v>
      </c>
      <c r="CI53" s="23">
        <f>'2025'!CC5</f>
        <v>66</v>
      </c>
      <c r="CJ53" s="23">
        <f>'2025'!CD5</f>
        <v>2545</v>
      </c>
      <c r="CK53" s="55">
        <f>'2025'!CE5</f>
        <v>13</v>
      </c>
      <c r="CL53" s="61">
        <f>'2025'!CF5</f>
        <v>5.0999999999999996</v>
      </c>
      <c r="CM53" s="61">
        <f>'2025'!CG5</f>
        <v>0</v>
      </c>
      <c r="CN53" s="61">
        <f>'2025'!CH5</f>
        <v>3</v>
      </c>
      <c r="CO53" s="73">
        <f>'2025'!CI5</f>
        <v>3.46</v>
      </c>
      <c r="CP53" s="62">
        <f>'2025'!CJ5</f>
        <v>4</v>
      </c>
      <c r="CQ53" s="22">
        <f>'2025'!CK5</f>
        <v>297</v>
      </c>
      <c r="CR53" s="23">
        <f>'2025'!CL5</f>
        <v>3660</v>
      </c>
      <c r="CS53" s="23">
        <f>'2025'!CM5</f>
        <v>5</v>
      </c>
      <c r="CT53" s="23">
        <f>'2025'!CN5</f>
        <v>3</v>
      </c>
      <c r="CU53" s="23">
        <f>'2025'!CO5</f>
        <v>53</v>
      </c>
      <c r="CV53" s="23">
        <f>'2025'!CP5</f>
        <v>31</v>
      </c>
      <c r="CW53" s="23">
        <f>'2025'!CQ5</f>
        <v>64</v>
      </c>
      <c r="CX53" s="24">
        <f>'2025'!CR5</f>
        <v>0</v>
      </c>
      <c r="CY53" s="24">
        <f>'2025'!CS5</f>
        <v>10.3</v>
      </c>
      <c r="CZ53" s="23">
        <f>'2025'!CT5</f>
        <v>0</v>
      </c>
      <c r="DA53" s="23">
        <f>'2025'!CU5</f>
        <v>287</v>
      </c>
      <c r="DB53" s="23">
        <f>'2025'!CV5</f>
        <v>2739</v>
      </c>
      <c r="DC53" s="55">
        <f>'2025'!CW5</f>
        <v>29</v>
      </c>
      <c r="DD53" s="61">
        <f>'2025'!CX5</f>
        <v>9.9</v>
      </c>
      <c r="DE53" s="61">
        <f>'2025'!CY5</f>
        <v>1</v>
      </c>
      <c r="DF53" s="61">
        <f>'2025'!CZ5</f>
        <v>2</v>
      </c>
      <c r="DG53" s="73">
        <f>'2025'!DA5</f>
        <v>2.17</v>
      </c>
      <c r="DH53" s="62">
        <f>'2025'!DB5</f>
        <v>10</v>
      </c>
      <c r="DI53" s="22">
        <f>'2025'!DC5</f>
        <v>2839</v>
      </c>
      <c r="DJ53" s="23">
        <f>'2025'!DD5</f>
        <v>3086</v>
      </c>
      <c r="DK53" s="23">
        <f>'2025'!DE5</f>
        <v>23</v>
      </c>
      <c r="DL53" s="23">
        <f>'2025'!DF5</f>
        <v>6</v>
      </c>
      <c r="DM53" s="23">
        <f>'2025'!DG5</f>
        <v>285</v>
      </c>
      <c r="DN53" s="23">
        <f>'2025'!DH5</f>
        <v>187</v>
      </c>
      <c r="DO53" s="23">
        <f>'2025'!DI5</f>
        <v>73</v>
      </c>
      <c r="DP53" s="74">
        <f>'2025'!DJ5</f>
        <v>9.1</v>
      </c>
      <c r="DQ53" s="74">
        <f>'2025'!DK5</f>
        <v>2.8</v>
      </c>
      <c r="DR53" s="74">
        <f>'2025'!DL5</f>
        <v>52.2</v>
      </c>
      <c r="DS53" s="23">
        <f>'2025'!DM5</f>
        <v>806</v>
      </c>
      <c r="DT53" s="23">
        <f>'2025'!DN5</f>
        <v>2792</v>
      </c>
      <c r="DU53" s="55">
        <f>'2025'!DO5</f>
        <v>129</v>
      </c>
      <c r="DV53" s="61">
        <f>'2025'!DP5</f>
        <v>6.2</v>
      </c>
      <c r="DW53" s="61">
        <f>'2025'!DQ5</f>
        <v>12</v>
      </c>
      <c r="DX53" s="61">
        <f>'2025'!DR5</f>
        <v>35</v>
      </c>
      <c r="DY53" s="73">
        <f>'2025'!DS5</f>
        <v>3.87</v>
      </c>
      <c r="DZ53" s="62">
        <f>'2025'!DT5</f>
        <v>35</v>
      </c>
      <c r="EA53" s="22">
        <f>'2025'!DU5</f>
        <v>2834</v>
      </c>
      <c r="EB53" s="23">
        <f>'2025'!DV5</f>
        <v>3073</v>
      </c>
      <c r="EC53" s="23">
        <f>'2025'!DW5</f>
        <v>16</v>
      </c>
      <c r="ED53" s="23">
        <f>'2025'!DX5</f>
        <v>11</v>
      </c>
      <c r="EE53" s="23">
        <f>'2025'!DY5</f>
        <v>324</v>
      </c>
      <c r="EF53" s="23">
        <f>'2025'!DZ5</f>
        <v>205</v>
      </c>
      <c r="EG53" s="23">
        <f>'2025'!EA5</f>
        <v>72.599999999999994</v>
      </c>
      <c r="EH53" s="24">
        <f>'2025'!EB5</f>
        <v>5.2</v>
      </c>
      <c r="EI53" s="24">
        <f>'2025'!EC5</f>
        <v>2.5</v>
      </c>
      <c r="EJ53" s="24">
        <f>'2025'!ED5</f>
        <v>44.6</v>
      </c>
      <c r="EK53" s="23">
        <f>'2025'!EE5</f>
        <v>879</v>
      </c>
      <c r="EL53" s="23">
        <f>'2025'!EF5</f>
        <v>2448</v>
      </c>
      <c r="EM53" s="55">
        <f>'2025'!EG5</f>
        <v>150</v>
      </c>
      <c r="EN53" s="73">
        <f>'2025'!EH5</f>
        <v>5.9</v>
      </c>
      <c r="EO53" s="61">
        <f>'2025'!EI5</f>
        <v>20</v>
      </c>
      <c r="EP53" s="61">
        <f>'2025'!EJ5</f>
        <v>32</v>
      </c>
      <c r="EQ53" s="73">
        <f>'2025'!EK5</f>
        <v>2.89</v>
      </c>
      <c r="ER53" s="62">
        <f>'2025'!EL5</f>
        <v>30</v>
      </c>
    </row>
    <row r="54" spans="1:148" ht="15.75" customHeight="1" x14ac:dyDescent="0.2">
      <c r="A54" s="111">
        <f t="shared" si="0"/>
        <v>52</v>
      </c>
      <c r="B54" s="109">
        <f>'2023'!A6</f>
        <v>4</v>
      </c>
      <c r="C54" s="109">
        <v>2023</v>
      </c>
      <c r="D54" s="86" t="str">
        <f>'2023'!B6</f>
        <v>Will Levis</v>
      </c>
      <c r="E54" s="86" t="str" cm="1">
        <f t="array" ref="E54">_xlfn.IFS(F54&gt;13,"Cornerstone",AND(F54&gt;11.5,F54&lt;13),"Elite",AND(F54&gt;10,F54&lt;11.5),"Elite Upside",AND(F54&gt;=8.5,F54&lt;10),"Upside",AND(F54&gt;6.25,F54&lt;8.5),"Upside Lite",AND(F54&gt;4.5,F54&lt;6.25),"Outlier",AND(F54&gt;=3.5,F54&lt;4.5),"Outlier Lite",F54&lt;3.5,"Purgatory")</f>
        <v>Upside Lite</v>
      </c>
      <c r="F54" s="11">
        <f>'2023'!C6</f>
        <v>7.5009375</v>
      </c>
      <c r="G54" s="11">
        <f t="shared" si="1"/>
        <v>74.8</v>
      </c>
      <c r="H54" s="245">
        <f t="shared" si="2"/>
        <v>0.65312787520073268</v>
      </c>
      <c r="I54" s="43" t="str">
        <f>'2023'!D6</f>
        <v>Kentucky</v>
      </c>
      <c r="J54" s="14">
        <f>'2023'!E6</f>
        <v>1</v>
      </c>
      <c r="K54" s="44">
        <f>'2023'!F6</f>
        <v>36338</v>
      </c>
      <c r="L54" s="15">
        <f>'2023'!G6</f>
        <v>26.271232876712329</v>
      </c>
      <c r="M54" s="15" t="str">
        <f>'2023'!H6</f>
        <v>RS JR</v>
      </c>
      <c r="N54" s="15">
        <f>'2023'!I6</f>
        <v>23.849315068493151</v>
      </c>
      <c r="O54" s="15" t="str">
        <f>'2023'!J6</f>
        <v>Mobile Passer</v>
      </c>
      <c r="P54" s="14">
        <f>'2023'!K6</f>
        <v>76</v>
      </c>
      <c r="Q54" s="14">
        <f>'2023'!L6</f>
        <v>229</v>
      </c>
      <c r="R54" s="15">
        <f t="shared" si="3"/>
        <v>27.874446399862332</v>
      </c>
      <c r="S54" s="14">
        <f>'2023'!M6</f>
        <v>4.75</v>
      </c>
      <c r="T54" s="16">
        <f>'2023'!N6</f>
        <v>2</v>
      </c>
      <c r="U54" s="46">
        <f>'2023'!O6</f>
        <v>0</v>
      </c>
      <c r="V54" s="47">
        <f>'2023'!P6</f>
        <v>7.7511296489398682E-2</v>
      </c>
      <c r="W54" s="47">
        <f>'2023'!Q6</f>
        <v>0.1796875</v>
      </c>
      <c r="X54" s="47">
        <f>'2023'!R6</f>
        <v>0.96385952949198772</v>
      </c>
      <c r="Y54" s="47">
        <f>'2023'!S6</f>
        <v>0.8929889298892989</v>
      </c>
      <c r="Z54" s="17">
        <f>'2023'!T6</f>
        <v>0.92842422969064331</v>
      </c>
      <c r="AA54" s="17">
        <f>'2023'!U6</f>
        <v>0.92842422969064331</v>
      </c>
      <c r="AB54" s="17">
        <f>'2023'!V6</f>
        <v>0.18661844484629295</v>
      </c>
      <c r="AC54" s="17">
        <f>'2023'!W6</f>
        <v>6.4814814814814811E-2</v>
      </c>
      <c r="AD54" s="17">
        <f>'2023'!X6</f>
        <v>0.12571662983055387</v>
      </c>
      <c r="AE54" s="18">
        <f>'2023'!Y6</f>
        <v>0.12571662983055387</v>
      </c>
      <c r="AF54" s="19">
        <f>'2023'!Z6</f>
        <v>22.194520547945206</v>
      </c>
      <c r="AG54" s="20">
        <f>'2023'!AA6</f>
        <v>89.968615955985598</v>
      </c>
      <c r="AH54" s="71">
        <f>'2023'!AB6</f>
        <v>0.65909090909090906</v>
      </c>
      <c r="AI54" s="102">
        <f>'2023'!AC6</f>
        <v>13.010752688172044</v>
      </c>
      <c r="AJ54" s="71">
        <f>'2023'!AD6</f>
        <v>0.75599999999999989</v>
      </c>
      <c r="AK54" s="71">
        <f>'2023'!AE6</f>
        <v>4.0999999999999995E-2</v>
      </c>
      <c r="AL54" s="71">
        <f>'2023'!AF6</f>
        <v>2.6000000000000002E-2</v>
      </c>
      <c r="AM54" s="70">
        <f>'2023'!AG6</f>
        <v>0.48700000000000004</v>
      </c>
      <c r="AN54" s="20">
        <f>'2023'!AH6</f>
        <v>5.3</v>
      </c>
      <c r="AO54" s="20">
        <f>'2023'!AI6</f>
        <v>0.18367346938775511</v>
      </c>
      <c r="AP54" s="76">
        <f>'2023'!AJ6</f>
        <v>3.2</v>
      </c>
      <c r="AQ54" s="21">
        <f>'2023'!AK6</f>
        <v>0</v>
      </c>
      <c r="AR54" s="21">
        <f>'2023'!AL6</f>
        <v>7</v>
      </c>
      <c r="AS54" s="21">
        <f>'2023'!AM6</f>
        <v>5</v>
      </c>
      <c r="AT54" s="21">
        <f>'2023'!AN6</f>
        <v>0</v>
      </c>
      <c r="AU54" s="21">
        <f>'2023'!AO6</f>
        <v>8</v>
      </c>
      <c r="AV54" s="21">
        <f>'2023'!AP6</f>
        <v>4</v>
      </c>
      <c r="AW54" s="21">
        <f>'2023'!AQ6</f>
        <v>5</v>
      </c>
      <c r="AX54" s="21">
        <f>'2023'!AR6</f>
        <v>4</v>
      </c>
      <c r="AY54" s="21">
        <f>'2023'!AS6</f>
        <v>4</v>
      </c>
      <c r="AZ54" s="21">
        <f>'2023'!AT6</f>
        <v>7</v>
      </c>
      <c r="BA54" s="21">
        <f>'2023'!AU6</f>
        <v>6</v>
      </c>
      <c r="BB54" s="21">
        <f>'2023'!AV6</f>
        <v>0</v>
      </c>
      <c r="BC54" s="21">
        <f>'2023'!AW6</f>
        <v>7.08</v>
      </c>
      <c r="BD54" s="21">
        <f>'2023'!AX6</f>
        <v>7.08</v>
      </c>
      <c r="BE54" s="21">
        <f>'2023'!AY6</f>
        <v>0.75</v>
      </c>
      <c r="BF54" s="130">
        <f>'2023'!AZ6</f>
        <v>0.5625</v>
      </c>
      <c r="BG54" s="103">
        <f>'2023'!BA6</f>
        <v>0</v>
      </c>
      <c r="BH54" s="23">
        <f>'2023'!BB6</f>
        <v>1</v>
      </c>
      <c r="BI54" s="23">
        <f>'2023'!BC6</f>
        <v>0</v>
      </c>
      <c r="BJ54" s="23">
        <f>'2023'!BD6</f>
        <v>0</v>
      </c>
      <c r="BK54" s="23">
        <f>'2023'!BE6</f>
        <v>0</v>
      </c>
      <c r="BL54" s="23">
        <f>'2023'!BF6</f>
        <v>0</v>
      </c>
      <c r="BM54" s="23">
        <f>'2023'!BG6</f>
        <v>0</v>
      </c>
      <c r="BN54" s="74">
        <f>'2023'!BH6</f>
        <v>0</v>
      </c>
      <c r="BO54" s="74">
        <f>'2023'!BI6</f>
        <v>0</v>
      </c>
      <c r="BP54" s="74">
        <f>'2023'!BJ6</f>
        <v>0</v>
      </c>
      <c r="BQ54" s="23">
        <f>'2023'!BK6</f>
        <v>0</v>
      </c>
      <c r="BR54" s="23">
        <f>'2023'!BL6</f>
        <v>1</v>
      </c>
      <c r="BS54" s="55">
        <f>'2023'!BM6</f>
        <v>0</v>
      </c>
      <c r="BT54" s="61">
        <f>'2023'!BN6</f>
        <v>0</v>
      </c>
      <c r="BU54" s="61">
        <f>'2023'!BO6</f>
        <v>0</v>
      </c>
      <c r="BV54" s="61">
        <f>'2023'!BP6</f>
        <v>0</v>
      </c>
      <c r="BW54" s="72">
        <f>'2023'!BQ6</f>
        <v>0</v>
      </c>
      <c r="BX54" s="61">
        <f>'2023'!BR6</f>
        <v>0</v>
      </c>
      <c r="BY54" s="22">
        <f>'2023'!BS6</f>
        <v>223</v>
      </c>
      <c r="BZ54" s="23">
        <f>'2023'!BT6</f>
        <v>2877</v>
      </c>
      <c r="CA54" s="23">
        <f>'2023'!BU6</f>
        <v>2</v>
      </c>
      <c r="CB54" s="23">
        <f>'2023'!BV6</f>
        <v>2</v>
      </c>
      <c r="CC54" s="23">
        <f>'2023'!BW6</f>
        <v>47</v>
      </c>
      <c r="CD54" s="23">
        <f>'2023'!BX6</f>
        <v>28</v>
      </c>
      <c r="CE54" s="23">
        <f>'2023'!BY6</f>
        <v>72.099999999999994</v>
      </c>
      <c r="CF54" s="74">
        <f>'2023'!BZ6</f>
        <v>2.1</v>
      </c>
      <c r="CG54" s="74">
        <f>'2023'!CA6</f>
        <v>10.3</v>
      </c>
      <c r="CH54" s="74">
        <f>'2023'!CB6</f>
        <v>33.299999999999997</v>
      </c>
      <c r="CI54" s="23">
        <f>'2023'!CC6</f>
        <v>253</v>
      </c>
      <c r="CJ54" s="23">
        <f>'2023'!CD6</f>
        <v>2659</v>
      </c>
      <c r="CK54" s="55">
        <f>'2023'!CE6</f>
        <v>46</v>
      </c>
      <c r="CL54" s="61">
        <f>'2023'!CF6</f>
        <v>5.5</v>
      </c>
      <c r="CM54" s="61">
        <f>'2023'!CG6</f>
        <v>3</v>
      </c>
      <c r="CN54" s="61">
        <f>'2023'!CH6</f>
        <v>14</v>
      </c>
      <c r="CO54" s="73">
        <f>'2023'!CI6</f>
        <v>4.7</v>
      </c>
      <c r="CP54" s="62">
        <f>'2023'!CJ6</f>
        <v>5</v>
      </c>
      <c r="CQ54" s="22">
        <f>'2023'!CK6</f>
        <v>414</v>
      </c>
      <c r="CR54" s="23">
        <f>'2023'!CL6</f>
        <v>2304</v>
      </c>
      <c r="CS54" s="23">
        <f>'2023'!CM6</f>
        <v>1</v>
      </c>
      <c r="CT54" s="23">
        <f>'2023'!CN6</f>
        <v>0</v>
      </c>
      <c r="CU54" s="23">
        <f>'2023'!CO6</f>
        <v>54</v>
      </c>
      <c r="CV54" s="23">
        <f>'2023'!CP6</f>
        <v>32</v>
      </c>
      <c r="CW54" s="23">
        <f>'2023'!CQ6</f>
        <v>66.7</v>
      </c>
      <c r="CX54" s="24">
        <f>'2023'!CR6</f>
        <v>5.5</v>
      </c>
      <c r="CY54" s="24">
        <f>'2023'!CS6</f>
        <v>1.5</v>
      </c>
      <c r="CZ54" s="23">
        <f>'2023'!CT6</f>
        <v>66.7</v>
      </c>
      <c r="DA54" s="23">
        <f>'2023'!CU6</f>
        <v>286</v>
      </c>
      <c r="DB54" s="23">
        <f>'2023'!CV6</f>
        <v>1739</v>
      </c>
      <c r="DC54" s="55">
        <f>'2023'!CW6</f>
        <v>79</v>
      </c>
      <c r="DD54" s="61">
        <f>'2023'!CX6</f>
        <v>3.6</v>
      </c>
      <c r="DE54" s="61">
        <f>'2023'!CY6</f>
        <v>3</v>
      </c>
      <c r="DF54" s="61">
        <f>'2023'!CZ6</f>
        <v>11</v>
      </c>
      <c r="DG54" s="73">
        <f>'2023'!DA6</f>
        <v>2.0499999999999998</v>
      </c>
      <c r="DH54" s="62">
        <f>'2023'!DB6</f>
        <v>8</v>
      </c>
      <c r="DI54" s="22">
        <f>'2023'!DC6</f>
        <v>2827</v>
      </c>
      <c r="DJ54" s="23">
        <f>'2023'!DD6</f>
        <v>2933</v>
      </c>
      <c r="DK54" s="23">
        <f>'2023'!DE6</f>
        <v>24</v>
      </c>
      <c r="DL54" s="23">
        <f>'2023'!DF6</f>
        <v>13</v>
      </c>
      <c r="DM54" s="23">
        <f>'2023'!DG6</f>
        <v>352</v>
      </c>
      <c r="DN54" s="23">
        <f>'2023'!DH6</f>
        <v>232</v>
      </c>
      <c r="DO54" s="23">
        <f>'2023'!DI6</f>
        <v>74.8</v>
      </c>
      <c r="DP54" s="74">
        <f>'2023'!DJ6</f>
        <v>4.0999999999999996</v>
      </c>
      <c r="DQ54" s="74">
        <f>'2023'!DK6</f>
        <v>2.6</v>
      </c>
      <c r="DR54" s="74">
        <f>'2023'!DL6</f>
        <v>41.2</v>
      </c>
      <c r="DS54" s="23">
        <f>'2023'!DM6</f>
        <v>516</v>
      </c>
      <c r="DT54" s="23">
        <f>'2023'!DN6</f>
        <v>2765</v>
      </c>
      <c r="DU54" s="55">
        <f>'2023'!DO6</f>
        <v>98</v>
      </c>
      <c r="DV54" s="61">
        <f>'2023'!DP6</f>
        <v>5.3</v>
      </c>
      <c r="DW54" s="61">
        <f>'2023'!DQ6</f>
        <v>9</v>
      </c>
      <c r="DX54" s="61">
        <f>'2023'!DR6</f>
        <v>18</v>
      </c>
      <c r="DY54" s="73">
        <f>'2023'!DS6</f>
        <v>3.2</v>
      </c>
      <c r="DZ54" s="62">
        <f>'2023'!DT6</f>
        <v>18</v>
      </c>
      <c r="EA54" s="22">
        <f>'2023'!DU6</f>
        <v>2420</v>
      </c>
      <c r="EB54" s="23">
        <f>'2023'!DV6</f>
        <v>2710</v>
      </c>
      <c r="EC54" s="23">
        <f>'2023'!DW6</f>
        <v>19</v>
      </c>
      <c r="ED54" s="23">
        <f>'2023'!DX6</f>
        <v>10</v>
      </c>
      <c r="EE54" s="23">
        <f>'2023'!DY6</f>
        <v>286</v>
      </c>
      <c r="EF54" s="23">
        <f>'2023'!DZ6</f>
        <v>186</v>
      </c>
      <c r="EG54" s="23">
        <f>'2023'!EA6</f>
        <v>75.599999999999994</v>
      </c>
      <c r="EH54" s="24">
        <f>'2023'!EB6</f>
        <v>2.2999999999999998</v>
      </c>
      <c r="EI54" s="24">
        <f>'2023'!EC6</f>
        <v>3.6</v>
      </c>
      <c r="EJ54" s="24">
        <f>'2023'!ED6</f>
        <v>48.7</v>
      </c>
      <c r="EK54" s="23">
        <f>'2023'!EE6</f>
        <v>119</v>
      </c>
      <c r="EL54" s="23">
        <f>'2023'!EF6</f>
        <v>1836</v>
      </c>
      <c r="EM54" s="55">
        <f>'2023'!EG6</f>
        <v>45</v>
      </c>
      <c r="EN54" s="73">
        <f>'2023'!EH6</f>
        <v>2.6</v>
      </c>
      <c r="EO54" s="61">
        <f>'2023'!EI6</f>
        <v>2</v>
      </c>
      <c r="EP54" s="61">
        <f>'2023'!EJ6</f>
        <v>2</v>
      </c>
      <c r="EQ54" s="73">
        <f>'2023'!EK6</f>
        <v>1.91</v>
      </c>
      <c r="ER54" s="62">
        <f>'2023'!EL6</f>
        <v>2</v>
      </c>
    </row>
    <row r="55" spans="1:148" ht="15.75" customHeight="1" x14ac:dyDescent="0.2">
      <c r="A55" s="111">
        <f t="shared" si="0"/>
        <v>53</v>
      </c>
      <c r="B55" s="109">
        <f>'2016'!A6</f>
        <v>4</v>
      </c>
      <c r="C55" s="109">
        <v>2016</v>
      </c>
      <c r="D55" s="86" t="str">
        <f>'2016'!B6</f>
        <v>Dak Prescott</v>
      </c>
      <c r="E55" s="86" t="str" cm="1">
        <f t="array" ref="E55">_xlfn.IFS(F55&gt;13,"Cornerstone",AND(F55&gt;11.5,F55&lt;13),"Elite",AND(F55&gt;10,F55&lt;11.5),"Elite Upside",AND(F55&gt;=8.5,F55&lt;10),"Upside",AND(F55&gt;6.25,F55&lt;8.5),"Upside Lite",AND(F55&gt;4.5,F55&lt;6.25),"Outlier",AND(F55&gt;=3.5,F55&lt;4.5),"Outlier Lite",F55&lt;3.5,"Purgatory")</f>
        <v>Upside Lite</v>
      </c>
      <c r="F55" s="11">
        <f>'2016'!C6</f>
        <v>7.4125000000000005</v>
      </c>
      <c r="G55" s="11">
        <f t="shared" si="1"/>
        <v>74.3</v>
      </c>
      <c r="H55" s="245">
        <f t="shared" si="2"/>
        <v>0.62730947646324497</v>
      </c>
      <c r="I55" s="43" t="str">
        <f>'2016'!D6</f>
        <v>Mississippi State</v>
      </c>
      <c r="J55" s="14">
        <f>'2016'!E6</f>
        <v>1</v>
      </c>
      <c r="K55" s="44">
        <f>'2016'!F6</f>
        <v>34179</v>
      </c>
      <c r="L55" s="15">
        <f>'2016'!G6</f>
        <v>32.186301369863017</v>
      </c>
      <c r="M55" s="15" t="str">
        <f>'2016'!H6</f>
        <v>SR</v>
      </c>
      <c r="N55" s="15">
        <f>'2016'!I6</f>
        <v>22.761643835616439</v>
      </c>
      <c r="O55" s="15" t="str">
        <f>'2016'!J6</f>
        <v>Dual Threat</v>
      </c>
      <c r="P55" s="14">
        <f>'2016'!K6</f>
        <v>74</v>
      </c>
      <c r="Q55" s="14">
        <f>'2016'!L6</f>
        <v>238</v>
      </c>
      <c r="R55" s="15">
        <f t="shared" si="3"/>
        <v>30.5570532251364</v>
      </c>
      <c r="S55" s="14">
        <f>'2016'!M6</f>
        <v>4.79</v>
      </c>
      <c r="T55" s="16">
        <f>'2016'!N6</f>
        <v>4</v>
      </c>
      <c r="U55" s="46">
        <f>'2016'!O6</f>
        <v>0</v>
      </c>
      <c r="V55" s="47">
        <f>'2016'!P6</f>
        <v>6.276285991588483E-2</v>
      </c>
      <c r="W55" s="47">
        <f>'2016'!Q6</f>
        <v>0.61044682190056643</v>
      </c>
      <c r="X55" s="47">
        <f>'2016'!R6</f>
        <v>0.94519046314058641</v>
      </c>
      <c r="Y55" s="47">
        <f>'2016'!S6</f>
        <v>0.92365669827376606</v>
      </c>
      <c r="Z55" s="17">
        <f>'2016'!T6</f>
        <v>0.93442358070717624</v>
      </c>
      <c r="AA55" s="17">
        <f>'2016'!U6</f>
        <v>0.93442358070717624</v>
      </c>
      <c r="AB55" s="17">
        <f>'2016'!V6</f>
        <v>0.33904109589041098</v>
      </c>
      <c r="AC55" s="17">
        <f>'2016'!W6</f>
        <v>0.36813725490196081</v>
      </c>
      <c r="AD55" s="17">
        <f>'2016'!X6</f>
        <v>0.36813725490196081</v>
      </c>
      <c r="AE55" s="18">
        <f>'2016'!Y6</f>
        <v>0.36813725490196081</v>
      </c>
      <c r="AF55" s="19">
        <f>'2016'!Z6</f>
        <v>20.104109589041094</v>
      </c>
      <c r="AG55" s="20">
        <f>'2016'!AA6</f>
        <v>90.420082522913717</v>
      </c>
      <c r="AH55" s="71">
        <f>'2016'!AB6</f>
        <v>0.65833333333333333</v>
      </c>
      <c r="AI55" s="102">
        <f>'2016'!AC6</f>
        <v>14.135245901639344</v>
      </c>
      <c r="AJ55" s="71">
        <f>'2016'!AD6</f>
        <v>0.753</v>
      </c>
      <c r="AK55" s="71">
        <f>'2016'!AE6</f>
        <v>5.0999999999999997E-2</v>
      </c>
      <c r="AL55" s="71">
        <f>'2016'!AF6</f>
        <v>3.7000000000000005E-2</v>
      </c>
      <c r="AM55" s="70">
        <f>'2016'!AG6</f>
        <v>0.5</v>
      </c>
      <c r="AN55" s="20">
        <f>'2016'!AH6</f>
        <v>5.5</v>
      </c>
      <c r="AO55" s="20">
        <f>'2016'!AI6</f>
        <v>0.13142857142857142</v>
      </c>
      <c r="AP55" s="76">
        <f>'2016'!AJ6</f>
        <v>2.5299999999999998</v>
      </c>
      <c r="AQ55" s="21">
        <f>'2016'!AK6</f>
        <v>4</v>
      </c>
      <c r="AR55" s="21">
        <f>'2016'!AL6</f>
        <v>10</v>
      </c>
      <c r="AS55" s="21">
        <f>'2016'!AM6</f>
        <v>5</v>
      </c>
      <c r="AT55" s="21">
        <f>'2016'!AN6</f>
        <v>2</v>
      </c>
      <c r="AU55" s="21">
        <f>'2016'!AO6</f>
        <v>4</v>
      </c>
      <c r="AV55" s="21">
        <f>'2016'!AP6</f>
        <v>5</v>
      </c>
      <c r="AW55" s="21">
        <f>'2016'!AQ6</f>
        <v>10</v>
      </c>
      <c r="AX55" s="21">
        <f>'2016'!AR6</f>
        <v>5</v>
      </c>
      <c r="AY55" s="21">
        <f>'2016'!AS6</f>
        <v>2</v>
      </c>
      <c r="AZ55" s="21">
        <f>'2016'!AT6</f>
        <v>5</v>
      </c>
      <c r="BA55" s="21">
        <f>'2016'!AU6</f>
        <v>3</v>
      </c>
      <c r="BB55" s="21">
        <f>'2016'!AV6</f>
        <v>0</v>
      </c>
      <c r="BC55" s="21">
        <f>'2016'!AW6</f>
        <v>7.95</v>
      </c>
      <c r="BD55" s="21">
        <f>'2016'!AX6</f>
        <v>7.95</v>
      </c>
      <c r="BE55" s="21">
        <f>'2016'!AY6</f>
        <v>0.82499999999999996</v>
      </c>
      <c r="BF55" s="130">
        <f>'2016'!AZ6</f>
        <v>0.82499999999999996</v>
      </c>
      <c r="BG55" s="103">
        <f>'2016'!BA6</f>
        <v>0</v>
      </c>
      <c r="BH55" s="23">
        <f>'2016'!BB6</f>
        <v>1</v>
      </c>
      <c r="BI55" s="23">
        <f>'2016'!BC6</f>
        <v>0</v>
      </c>
      <c r="BJ55" s="23">
        <f>'2016'!BD6</f>
        <v>0</v>
      </c>
      <c r="BK55" s="23">
        <f>'2016'!BE6</f>
        <v>0</v>
      </c>
      <c r="BL55" s="23">
        <f>'2016'!BF6</f>
        <v>0</v>
      </c>
      <c r="BM55" s="23">
        <f>'2016'!BG6</f>
        <v>0</v>
      </c>
      <c r="BN55" s="74">
        <f>'2016'!BH6</f>
        <v>0</v>
      </c>
      <c r="BO55" s="74">
        <f>'2016'!BI6</f>
        <v>0</v>
      </c>
      <c r="BP55" s="74">
        <f>'2016'!BJ6</f>
        <v>0</v>
      </c>
      <c r="BQ55" s="23">
        <f>'2016'!BK6</f>
        <v>0</v>
      </c>
      <c r="BR55" s="23">
        <f>'2016'!BL6</f>
        <v>1</v>
      </c>
      <c r="BS55" s="55">
        <f>'2016'!BM6</f>
        <v>0</v>
      </c>
      <c r="BT55" s="61">
        <f>'2016'!BN6</f>
        <v>0</v>
      </c>
      <c r="BU55" s="61">
        <f>'2016'!BO6</f>
        <v>0</v>
      </c>
      <c r="BV55" s="61">
        <f>'2016'!BP6</f>
        <v>0</v>
      </c>
      <c r="BW55" s="72">
        <f>'2016'!BQ6</f>
        <v>0</v>
      </c>
      <c r="BX55" s="61">
        <f>'2016'!BR6</f>
        <v>0</v>
      </c>
      <c r="BY55" s="22">
        <f>'2016'!BS6</f>
        <v>194</v>
      </c>
      <c r="BZ55" s="23">
        <f>'2016'!BT6</f>
        <v>3091</v>
      </c>
      <c r="CA55" s="23">
        <f>'2016'!BU6</f>
        <v>4</v>
      </c>
      <c r="CB55" s="23">
        <f>'2016'!BV6</f>
        <v>0</v>
      </c>
      <c r="CC55" s="23">
        <f>'2016'!BW6</f>
        <v>29</v>
      </c>
      <c r="CD55" s="23">
        <f>'2016'!BX6</f>
        <v>18</v>
      </c>
      <c r="CE55" s="23">
        <f>'2016'!BY6</f>
        <v>0</v>
      </c>
      <c r="CF55" s="74">
        <f>'2016'!BZ6</f>
        <v>0</v>
      </c>
      <c r="CG55" s="74">
        <f>'2016'!CA6</f>
        <v>0</v>
      </c>
      <c r="CH55" s="74">
        <f>'2016'!CB6</f>
        <v>0</v>
      </c>
      <c r="CI55" s="23">
        <f>'2016'!CC6</f>
        <v>0</v>
      </c>
      <c r="CJ55" s="23">
        <f>'2016'!CD6</f>
        <v>1</v>
      </c>
      <c r="CK55" s="55">
        <f>'2016'!CE6</f>
        <v>0</v>
      </c>
      <c r="CL55" s="61">
        <f>'2016'!CF6</f>
        <v>0</v>
      </c>
      <c r="CM55" s="61">
        <f>'2016'!CG6</f>
        <v>0</v>
      </c>
      <c r="CN55" s="61">
        <f>'2016'!CH6</f>
        <v>0</v>
      </c>
      <c r="CO55" s="73">
        <f>'2016'!CI6</f>
        <v>0</v>
      </c>
      <c r="CP55" s="62">
        <f>'2016'!CJ6</f>
        <v>0</v>
      </c>
      <c r="CQ55" s="22">
        <f>'2016'!CK6</f>
        <v>1940</v>
      </c>
      <c r="CR55" s="23">
        <f>'2016'!CL6</f>
        <v>3178</v>
      </c>
      <c r="CS55" s="23">
        <f>'2016'!CM6</f>
        <v>10</v>
      </c>
      <c r="CT55" s="23">
        <f>'2016'!CN6</f>
        <v>7</v>
      </c>
      <c r="CU55" s="23">
        <f>'2016'!CO6</f>
        <v>267</v>
      </c>
      <c r="CV55" s="23">
        <f>'2016'!CP6</f>
        <v>156</v>
      </c>
      <c r="CW55" s="23">
        <f>'2016'!CQ6</f>
        <v>0</v>
      </c>
      <c r="CX55" s="24">
        <f>'2016'!CR6</f>
        <v>0</v>
      </c>
      <c r="CY55" s="24">
        <f>'2016'!CS6</f>
        <v>0</v>
      </c>
      <c r="CZ55" s="23">
        <f>'2016'!CT6</f>
        <v>0</v>
      </c>
      <c r="DA55" s="23">
        <f>'2016'!CU6</f>
        <v>0</v>
      </c>
      <c r="DB55" s="23">
        <f>'2016'!CV6</f>
        <v>1</v>
      </c>
      <c r="DC55" s="55">
        <f>'2016'!CW6</f>
        <v>0</v>
      </c>
      <c r="DD55" s="61">
        <f>'2016'!CX6</f>
        <v>0</v>
      </c>
      <c r="DE55" s="61">
        <f>'2016'!CY6</f>
        <v>0</v>
      </c>
      <c r="DF55" s="61">
        <f>'2016'!CZ6</f>
        <v>0</v>
      </c>
      <c r="DG55" s="73">
        <f>'2016'!DA6</f>
        <v>0</v>
      </c>
      <c r="DH55" s="62">
        <f>'2016'!DB6</f>
        <v>0</v>
      </c>
      <c r="DI55" s="22">
        <f>'2016'!DC6</f>
        <v>3449</v>
      </c>
      <c r="DJ55" s="23">
        <f>'2016'!DD6</f>
        <v>3649</v>
      </c>
      <c r="DK55" s="23">
        <f>'2016'!DE6</f>
        <v>27</v>
      </c>
      <c r="DL55" s="23">
        <f>'2016'!DF6</f>
        <v>11</v>
      </c>
      <c r="DM55" s="23">
        <f>'2016'!DG6</f>
        <v>396</v>
      </c>
      <c r="DN55" s="23">
        <f>'2016'!DH6</f>
        <v>244</v>
      </c>
      <c r="DO55" s="23">
        <f>'2016'!DI6</f>
        <v>70</v>
      </c>
      <c r="DP55" s="74">
        <f>'2016'!DJ6</f>
        <v>5.0999999999999996</v>
      </c>
      <c r="DQ55" s="74">
        <f>'2016'!DK6</f>
        <v>3.7</v>
      </c>
      <c r="DR55" s="74">
        <f>'2016'!DL6</f>
        <v>45.5</v>
      </c>
      <c r="DS55" s="23">
        <f>'2016'!DM6</f>
        <v>1089</v>
      </c>
      <c r="DT55" s="23">
        <f>'2016'!DN6</f>
        <v>3212</v>
      </c>
      <c r="DU55" s="55">
        <f>'2016'!DO6</f>
        <v>175</v>
      </c>
      <c r="DV55" s="61">
        <f>'2016'!DP6</f>
        <v>5.4</v>
      </c>
      <c r="DW55" s="61">
        <f>'2016'!DQ6</f>
        <v>14</v>
      </c>
      <c r="DX55" s="61">
        <f>'2016'!DR6</f>
        <v>23</v>
      </c>
      <c r="DY55" s="73">
        <f>'2016'!DS6</f>
        <v>2.5299999999999998</v>
      </c>
      <c r="DZ55" s="62">
        <f>'2016'!DT6</f>
        <v>36</v>
      </c>
      <c r="EA55" s="22">
        <f>'2016'!DU6</f>
        <v>3799</v>
      </c>
      <c r="EB55" s="23">
        <f>'2016'!DV6</f>
        <v>4113</v>
      </c>
      <c r="EC55" s="23">
        <f>'2016'!DW6</f>
        <v>29</v>
      </c>
      <c r="ED55" s="23">
        <f>'2016'!DX6</f>
        <v>5</v>
      </c>
      <c r="EE55" s="23">
        <f>'2016'!DY6</f>
        <v>480</v>
      </c>
      <c r="EF55" s="23">
        <f>'2016'!DZ6</f>
        <v>316</v>
      </c>
      <c r="EG55" s="23">
        <f>'2016'!EA6</f>
        <v>75.3</v>
      </c>
      <c r="EH55" s="24">
        <f>'2016'!EB6</f>
        <v>4.3</v>
      </c>
      <c r="EI55" s="24">
        <f>'2016'!EC6</f>
        <v>4.2</v>
      </c>
      <c r="EJ55" s="24">
        <f>'2016'!ED6</f>
        <v>50</v>
      </c>
      <c r="EK55" s="23">
        <f>'2016'!EE6</f>
        <v>751</v>
      </c>
      <c r="EL55" s="23">
        <f>'2016'!EF6</f>
        <v>2040</v>
      </c>
      <c r="EM55" s="55">
        <f>'2016'!EG6</f>
        <v>119</v>
      </c>
      <c r="EN55" s="73">
        <f>'2016'!EH6</f>
        <v>5.5</v>
      </c>
      <c r="EO55" s="61">
        <f>'2016'!EI6</f>
        <v>11</v>
      </c>
      <c r="EP55" s="61">
        <f>'2016'!EJ6</f>
        <v>11</v>
      </c>
      <c r="EQ55" s="73">
        <f>'2016'!EK6</f>
        <v>2.15</v>
      </c>
      <c r="ER55" s="62">
        <f>'2016'!EL6</f>
        <v>26</v>
      </c>
    </row>
    <row r="56" spans="1:148" ht="15.75" customHeight="1" x14ac:dyDescent="0.2">
      <c r="A56" s="111">
        <f t="shared" si="0"/>
        <v>54</v>
      </c>
      <c r="B56" s="109">
        <f>'2017'!A6</f>
        <v>4</v>
      </c>
      <c r="C56" s="109">
        <v>2017</v>
      </c>
      <c r="D56" s="86" t="str">
        <f>'2017'!B6</f>
        <v>DeShone Kizer</v>
      </c>
      <c r="E56" s="86" t="str" cm="1">
        <f t="array" ref="E56">_xlfn.IFS(F56&gt;13,"Cornerstone",AND(F56&gt;11.5,F56&lt;13),"Elite",AND(F56&gt;10,F56&lt;11.5),"Elite Upside",AND(F56&gt;=8.5,F56&lt;10),"Upside",AND(F56&gt;6.25,F56&lt;8.5),"Upside Lite",AND(F56&gt;4.5,F56&lt;6.25),"Outlier",AND(F56&gt;=3.5,F56&lt;4.5),"Outlier Lite",F56&lt;3.5,"Purgatory")</f>
        <v>Upside Lite</v>
      </c>
      <c r="F56" s="11">
        <f>'2017'!C6</f>
        <v>7.2859375000000002</v>
      </c>
      <c r="G56" s="11">
        <f t="shared" si="1"/>
        <v>73.900000000000006</v>
      </c>
      <c r="H56" s="245">
        <f t="shared" si="2"/>
        <v>0.59036088463044434</v>
      </c>
      <c r="I56" s="43" t="str">
        <f>'2017'!D6</f>
        <v>Notre Dame</v>
      </c>
      <c r="J56" s="14">
        <f>'2017'!E6</f>
        <v>2</v>
      </c>
      <c r="K56" s="44">
        <f>'2017'!F6</f>
        <v>35073</v>
      </c>
      <c r="L56" s="15">
        <f>'2017'!G6</f>
        <v>29.736986301369864</v>
      </c>
      <c r="M56" s="15" t="str">
        <f>'2017'!H6</f>
        <v>JR</v>
      </c>
      <c r="N56" s="15">
        <f>'2017'!I6</f>
        <v>21.312328767123287</v>
      </c>
      <c r="O56" s="15" t="str">
        <f>'2017'!J6</f>
        <v>Mobile Passer</v>
      </c>
      <c r="P56" s="14">
        <f>'2017'!K6</f>
        <v>76</v>
      </c>
      <c r="Q56" s="14">
        <f>'2017'!L6</f>
        <v>233</v>
      </c>
      <c r="R56" s="15">
        <f t="shared" si="3"/>
        <v>28.361336293309709</v>
      </c>
      <c r="S56" s="14">
        <f>'2017'!M6</f>
        <v>4.83</v>
      </c>
      <c r="T56" s="16">
        <f>'2017'!N6</f>
        <v>2</v>
      </c>
      <c r="U56" s="46">
        <f>'2017'!O6</f>
        <v>0</v>
      </c>
      <c r="V56" s="47">
        <f>'2017'!P6</f>
        <v>0</v>
      </c>
      <c r="W56" s="47">
        <f>'2017'!Q6</f>
        <v>0</v>
      </c>
      <c r="X56" s="47">
        <f>'2017'!R6</f>
        <v>0.85059523809523807</v>
      </c>
      <c r="Y56" s="47">
        <f>'2017'!S6</f>
        <v>0.96165191740412981</v>
      </c>
      <c r="Z56" s="17">
        <f>'2017'!T6</f>
        <v>0.96165191740412981</v>
      </c>
      <c r="AA56" s="17">
        <f>'2017'!U6</f>
        <v>0.96165191740412981</v>
      </c>
      <c r="AB56" s="17">
        <f>'2017'!V6</f>
        <v>0.22468026270307639</v>
      </c>
      <c r="AC56" s="17">
        <f>'2017'!W6</f>
        <v>0.27924179380490061</v>
      </c>
      <c r="AD56" s="17">
        <f>'2017'!X6</f>
        <v>0.27924179380490061</v>
      </c>
      <c r="AE56" s="18">
        <f>'2017'!Y6</f>
        <v>0.27924179380490061</v>
      </c>
      <c r="AF56" s="19">
        <f>'2017'!Z6</f>
        <v>19.654794520547945</v>
      </c>
      <c r="AG56" s="20">
        <f>'2017'!AA6</f>
        <v>85.624370904597825</v>
      </c>
      <c r="AH56" s="71">
        <f>'2017'!AB6</f>
        <v>0.62089552238805967</v>
      </c>
      <c r="AI56" s="102">
        <f>'2017'!AC6</f>
        <v>13.774647887323944</v>
      </c>
      <c r="AJ56" s="71">
        <f>'2017'!AD6</f>
        <v>0.71</v>
      </c>
      <c r="AK56" s="71">
        <f>'2017'!AE6</f>
        <v>0.05</v>
      </c>
      <c r="AL56" s="71">
        <f>'2017'!AF6</f>
        <v>4.4000000000000004E-2</v>
      </c>
      <c r="AM56" s="70">
        <f>'2017'!AG6</f>
        <v>0.50900000000000001</v>
      </c>
      <c r="AN56" s="20">
        <f>'2017'!AH6</f>
        <v>5.5</v>
      </c>
      <c r="AO56" s="20">
        <f>'2017'!AI6</f>
        <v>0.11627906976744186</v>
      </c>
      <c r="AP56" s="76">
        <f>'2017'!AJ6</f>
        <v>2.63</v>
      </c>
      <c r="AQ56" s="21">
        <f>'2017'!AK6</f>
        <v>6</v>
      </c>
      <c r="AR56" s="21">
        <f>'2017'!AL6</f>
        <v>9</v>
      </c>
      <c r="AS56" s="21">
        <f>'2017'!AM6</f>
        <v>1</v>
      </c>
      <c r="AT56" s="21">
        <f>'2017'!AN6</f>
        <v>2</v>
      </c>
      <c r="AU56" s="21">
        <f>'2017'!AO6</f>
        <v>1</v>
      </c>
      <c r="AV56" s="21">
        <f>'2017'!AP6</f>
        <v>5</v>
      </c>
      <c r="AW56" s="21">
        <f>'2017'!AQ6</f>
        <v>9</v>
      </c>
      <c r="AX56" s="21">
        <f>'2017'!AR6</f>
        <v>5</v>
      </c>
      <c r="AY56" s="21">
        <f>'2017'!AS6</f>
        <v>1</v>
      </c>
      <c r="AZ56" s="21">
        <f>'2017'!AT6</f>
        <v>5</v>
      </c>
      <c r="BA56" s="21">
        <f>'2017'!AU6</f>
        <v>6</v>
      </c>
      <c r="BB56" s="21">
        <f>'2017'!AV6</f>
        <v>0</v>
      </c>
      <c r="BC56" s="21">
        <f>'2017'!AW6</f>
        <v>5.45</v>
      </c>
      <c r="BD56" s="21">
        <f>'2017'!AX6</f>
        <v>5.45</v>
      </c>
      <c r="BE56" s="21">
        <f>'2017'!AY6</f>
        <v>0.75</v>
      </c>
      <c r="BF56" s="130">
        <f>'2017'!AZ6</f>
        <v>0.5625</v>
      </c>
      <c r="BG56" s="103">
        <f>'2017'!BA6</f>
        <v>0</v>
      </c>
      <c r="BH56" s="23">
        <f>'2017'!BB6</f>
        <v>1</v>
      </c>
      <c r="BI56" s="23">
        <f>'2017'!BC6</f>
        <v>0</v>
      </c>
      <c r="BJ56" s="23">
        <f>'2017'!BD6</f>
        <v>0</v>
      </c>
      <c r="BK56" s="23">
        <f>'2017'!BE6</f>
        <v>0</v>
      </c>
      <c r="BL56" s="23">
        <f>'2017'!BF6</f>
        <v>0</v>
      </c>
      <c r="BM56" s="23">
        <f>'2017'!BG6</f>
        <v>0</v>
      </c>
      <c r="BN56" s="74">
        <f>'2017'!BH6</f>
        <v>0</v>
      </c>
      <c r="BO56" s="74">
        <f>'2017'!BI6</f>
        <v>0</v>
      </c>
      <c r="BP56" s="74">
        <f>'2017'!BJ6</f>
        <v>0</v>
      </c>
      <c r="BQ56" s="23">
        <f>'2017'!BK6</f>
        <v>0</v>
      </c>
      <c r="BR56" s="23">
        <f>'2017'!BL6</f>
        <v>1</v>
      </c>
      <c r="BS56" s="55">
        <f>'2017'!BM6</f>
        <v>0</v>
      </c>
      <c r="BT56" s="61">
        <f>'2017'!BN6</f>
        <v>0</v>
      </c>
      <c r="BU56" s="61">
        <f>'2017'!BO6</f>
        <v>0</v>
      </c>
      <c r="BV56" s="61">
        <f>'2017'!BP6</f>
        <v>0</v>
      </c>
      <c r="BW56" s="72">
        <f>'2017'!BQ6</f>
        <v>0</v>
      </c>
      <c r="BX56" s="61">
        <f>'2017'!BR6</f>
        <v>0</v>
      </c>
      <c r="BY56" s="22">
        <f>'2017'!BS6</f>
        <v>0</v>
      </c>
      <c r="BZ56" s="23">
        <f>'2017'!BT6</f>
        <v>1</v>
      </c>
      <c r="CA56" s="23">
        <f>'2017'!BU6</f>
        <v>0</v>
      </c>
      <c r="CB56" s="23">
        <f>'2017'!BV6</f>
        <v>0</v>
      </c>
      <c r="CC56" s="23">
        <f>'2017'!BW6</f>
        <v>0</v>
      </c>
      <c r="CD56" s="23">
        <f>'2017'!BX6</f>
        <v>0</v>
      </c>
      <c r="CE56" s="23">
        <f>'2017'!BY6</f>
        <v>0</v>
      </c>
      <c r="CF56" s="74">
        <f>'2017'!BZ6</f>
        <v>0</v>
      </c>
      <c r="CG56" s="74">
        <f>'2017'!CA6</f>
        <v>0</v>
      </c>
      <c r="CH56" s="74">
        <f>'2017'!CB6</f>
        <v>0</v>
      </c>
      <c r="CI56" s="23">
        <f>'2017'!CC6</f>
        <v>0</v>
      </c>
      <c r="CJ56" s="23">
        <f>'2017'!CD6</f>
        <v>1</v>
      </c>
      <c r="CK56" s="55">
        <f>'2017'!CE6</f>
        <v>0</v>
      </c>
      <c r="CL56" s="61">
        <f>'2017'!CF6</f>
        <v>0</v>
      </c>
      <c r="CM56" s="61">
        <f>'2017'!CG6</f>
        <v>0</v>
      </c>
      <c r="CN56" s="61">
        <f>'2017'!CH6</f>
        <v>0</v>
      </c>
      <c r="CO56" s="73">
        <f>'2017'!CI6</f>
        <v>0</v>
      </c>
      <c r="CP56" s="62">
        <f>'2017'!CJ6</f>
        <v>0</v>
      </c>
      <c r="CQ56" s="22">
        <f>'2017'!CK6</f>
        <v>0</v>
      </c>
      <c r="CR56" s="23">
        <f>'2017'!CL6</f>
        <v>1</v>
      </c>
      <c r="CS56" s="23">
        <f>'2017'!CM6</f>
        <v>0</v>
      </c>
      <c r="CT56" s="23">
        <f>'2017'!CN6</f>
        <v>0</v>
      </c>
      <c r="CU56" s="23">
        <f>'2017'!CO6</f>
        <v>0</v>
      </c>
      <c r="CV56" s="23">
        <f>'2017'!CP6</f>
        <v>0</v>
      </c>
      <c r="CW56" s="23">
        <f>'2017'!CQ6</f>
        <v>0</v>
      </c>
      <c r="CX56" s="24">
        <f>'2017'!CR6</f>
        <v>0</v>
      </c>
      <c r="CY56" s="24">
        <f>'2017'!CS6</f>
        <v>0</v>
      </c>
      <c r="CZ56" s="23">
        <f>'2017'!CT6</f>
        <v>0</v>
      </c>
      <c r="DA56" s="23">
        <f>'2017'!CU6</f>
        <v>0</v>
      </c>
      <c r="DB56" s="23">
        <f>'2017'!CV6</f>
        <v>1</v>
      </c>
      <c r="DC56" s="55">
        <f>'2017'!CW6</f>
        <v>0</v>
      </c>
      <c r="DD56" s="61">
        <f>'2017'!CX6</f>
        <v>0</v>
      </c>
      <c r="DE56" s="61">
        <f>'2017'!CY6</f>
        <v>0</v>
      </c>
      <c r="DF56" s="61">
        <f>'2017'!CZ6</f>
        <v>0</v>
      </c>
      <c r="DG56" s="73">
        <f>'2017'!DA6</f>
        <v>0</v>
      </c>
      <c r="DH56" s="62">
        <f>'2017'!DB6</f>
        <v>0</v>
      </c>
      <c r="DI56" s="22">
        <f>'2017'!DC6</f>
        <v>2858</v>
      </c>
      <c r="DJ56" s="23">
        <f>'2017'!DD6</f>
        <v>3360</v>
      </c>
      <c r="DK56" s="23">
        <f>'2017'!DE6</f>
        <v>20</v>
      </c>
      <c r="DL56" s="23">
        <f>'2017'!DF6</f>
        <v>10</v>
      </c>
      <c r="DM56" s="23">
        <f>'2017'!DG6</f>
        <v>335</v>
      </c>
      <c r="DN56" s="23">
        <f>'2017'!DH6</f>
        <v>208</v>
      </c>
      <c r="DO56" s="23">
        <f>'2017'!DI6</f>
        <v>71</v>
      </c>
      <c r="DP56" s="74">
        <f>'2017'!DJ6</f>
        <v>4.7</v>
      </c>
      <c r="DQ56" s="74">
        <f>'2017'!DK6</f>
        <v>4.5999999999999996</v>
      </c>
      <c r="DR56" s="74">
        <f>'2017'!DL6</f>
        <v>50.9</v>
      </c>
      <c r="DS56" s="23">
        <f>'2017'!DM6</f>
        <v>650</v>
      </c>
      <c r="DT56" s="23">
        <f>'2017'!DN6</f>
        <v>2893</v>
      </c>
      <c r="DU56" s="55">
        <f>'2017'!DO6</f>
        <v>89</v>
      </c>
      <c r="DV56" s="61">
        <f>'2017'!DP6</f>
        <v>5.5</v>
      </c>
      <c r="DW56" s="61">
        <f>'2017'!DQ6</f>
        <v>10</v>
      </c>
      <c r="DX56" s="61">
        <f>'2017'!DR6</f>
        <v>5</v>
      </c>
      <c r="DY56" s="73">
        <f>'2017'!DS6</f>
        <v>2.63</v>
      </c>
      <c r="DZ56" s="62">
        <f>'2017'!DT6</f>
        <v>17</v>
      </c>
      <c r="EA56" s="22">
        <f>'2017'!DU6</f>
        <v>2934</v>
      </c>
      <c r="EB56" s="23">
        <f>'2017'!DV6</f>
        <v>3051</v>
      </c>
      <c r="EC56" s="23">
        <f>'2017'!DW6</f>
        <v>26</v>
      </c>
      <c r="ED56" s="23">
        <f>'2017'!DX6</f>
        <v>9</v>
      </c>
      <c r="EE56" s="23">
        <f>'2017'!DY6</f>
        <v>363</v>
      </c>
      <c r="EF56" s="23">
        <f>'2017'!DZ6</f>
        <v>213</v>
      </c>
      <c r="EG56" s="23">
        <f>'2017'!EA6</f>
        <v>68.2</v>
      </c>
      <c r="EH56" s="24">
        <f>'2017'!EB6</f>
        <v>5</v>
      </c>
      <c r="EI56" s="24">
        <f>'2017'!EC6</f>
        <v>4.4000000000000004</v>
      </c>
      <c r="EJ56" s="24">
        <f>'2017'!ED6</f>
        <v>39.299999999999997</v>
      </c>
      <c r="EK56" s="23">
        <f>'2017'!EE6</f>
        <v>604</v>
      </c>
      <c r="EL56" s="23">
        <f>'2017'!EF6</f>
        <v>2163</v>
      </c>
      <c r="EM56" s="55">
        <f>'2017'!EG6</f>
        <v>86</v>
      </c>
      <c r="EN56" s="73">
        <f>'2017'!EH6</f>
        <v>5.4</v>
      </c>
      <c r="EO56" s="61">
        <f>'2017'!EI6</f>
        <v>8</v>
      </c>
      <c r="EP56" s="61">
        <f>'2017'!EJ6</f>
        <v>10</v>
      </c>
      <c r="EQ56" s="73">
        <f>'2017'!EK6</f>
        <v>2.48</v>
      </c>
      <c r="ER56" s="62">
        <f>'2017'!EL6</f>
        <v>19</v>
      </c>
    </row>
    <row r="57" spans="1:148" ht="15.75" customHeight="1" x14ac:dyDescent="0.2">
      <c r="A57" s="111">
        <f t="shared" si="0"/>
        <v>55</v>
      </c>
      <c r="B57" s="109">
        <f>'2026 - WIP'!A11</f>
        <v>9</v>
      </c>
      <c r="C57" s="109">
        <v>2026</v>
      </c>
      <c r="D57" s="86" t="str">
        <f>'2026 - WIP'!B11</f>
        <v>Cade Klubnik</v>
      </c>
      <c r="E57" s="86" t="str" cm="1">
        <f t="array" ref="E57">_xlfn.IFS(F57&gt;13,"Cornerstone",AND(F57&gt;11.5,F57&lt;13),"Elite",AND(F57&gt;10,F57&lt;11.5),"Elite Upside",AND(F57&gt;=8.5,F57&lt;10),"Upside",AND(F57&gt;6.25,F57&lt;8.5),"Upside Lite",AND(F57&gt;4.5,F57&lt;6.25),"Outlier",AND(F57&gt;=3.5,F57&lt;4.5),"Outlier Lite",F57&lt;3.5,"Purgatory")</f>
        <v>Upside Lite</v>
      </c>
      <c r="F57" s="11">
        <f>'2026 - WIP'!C11</f>
        <v>6.7972187500000008</v>
      </c>
      <c r="G57" s="11">
        <f t="shared" si="1"/>
        <v>73.400000000000006</v>
      </c>
      <c r="H57" s="245">
        <f t="shared" si="2"/>
        <v>0.44768458150126716</v>
      </c>
      <c r="I57" s="43" t="str">
        <f>'2026 - WIP'!D11</f>
        <v>Clemson</v>
      </c>
      <c r="J57" s="14">
        <f>'2026 - WIP'!E11</f>
        <v>4</v>
      </c>
      <c r="K57" s="44">
        <f>'2026 - WIP'!F11</f>
        <v>37904</v>
      </c>
      <c r="L57" s="15">
        <f>'2026 - WIP'!G11</f>
        <v>21.980821917808218</v>
      </c>
      <c r="M57" s="15" t="str">
        <f>'2026 - WIP'!H11</f>
        <v>SR</v>
      </c>
      <c r="N57" s="15">
        <f>'2026 - WIP'!I11</f>
        <v>22.561643835616437</v>
      </c>
      <c r="O57" s="15" t="str">
        <f>'2026 - WIP'!J11</f>
        <v>Distributor</v>
      </c>
      <c r="P57" s="14">
        <f>'2026 - WIP'!K11</f>
        <v>74</v>
      </c>
      <c r="Q57" s="14">
        <f>'2026 - WIP'!L11</f>
        <v>210</v>
      </c>
      <c r="R57" s="15">
        <f t="shared" si="3"/>
        <v>26.962105786885058</v>
      </c>
      <c r="S57" s="14">
        <f>'2026 - WIP'!M11</f>
        <v>4.7</v>
      </c>
      <c r="T57" s="16">
        <f>'2026 - WIP'!N11</f>
        <v>2</v>
      </c>
      <c r="U57" s="46">
        <f>'2026 - WIP'!O11</f>
        <v>0</v>
      </c>
      <c r="V57" s="47">
        <f>'2026 - WIP'!P11</f>
        <v>0.21272671380264371</v>
      </c>
      <c r="W57" s="47">
        <f>'2026 - WIP'!Q11</f>
        <v>0.95486695857190973</v>
      </c>
      <c r="X57" s="47">
        <f>'2026 - WIP'!R11</f>
        <v>0.93408566299051043</v>
      </c>
      <c r="Y57" s="47">
        <f>'2026 - WIP'!S11</f>
        <v>1</v>
      </c>
      <c r="Z57" s="17">
        <f>'2026 - WIP'!T11</f>
        <v>0.96704283149525527</v>
      </c>
      <c r="AA57" s="17">
        <f>'2026 - WIP'!U11</f>
        <v>0.87033854834572977</v>
      </c>
      <c r="AB57" s="17">
        <f>'2026 - WIP'!V11</f>
        <v>0.2274661508704062</v>
      </c>
      <c r="AC57" s="17">
        <f>'2026 - WIP'!W11</f>
        <v>0.17995910020449898</v>
      </c>
      <c r="AD57" s="17">
        <f>'2026 - WIP'!X11</f>
        <v>0.20371262553745259</v>
      </c>
      <c r="AE57" s="18">
        <f>'2026 - WIP'!Y11</f>
        <v>0.18334136298370735</v>
      </c>
      <c r="AF57" s="19">
        <f>'2026 - WIP'!Z11</f>
        <v>19.906849315068492</v>
      </c>
      <c r="AG57" s="20">
        <f>'2026 - WIP'!AA11</f>
        <v>86.0712001460751</v>
      </c>
      <c r="AH57" s="71">
        <f>'2026 - WIP'!AB11</f>
        <v>0.62601626016260159</v>
      </c>
      <c r="AI57" s="102">
        <f>'2026 - WIP'!AC11</f>
        <v>11.191011235955056</v>
      </c>
      <c r="AJ57" s="71">
        <f>'2026 - WIP'!AD11</f>
        <v>0.748</v>
      </c>
      <c r="AK57" s="71">
        <f>'2026 - WIP'!AE11</f>
        <v>5.4000000000000006E-2</v>
      </c>
      <c r="AL57" s="71">
        <f>'2026 - WIP'!AF11</f>
        <v>1.8000000000000002E-2</v>
      </c>
      <c r="AM57" s="70">
        <f>'2026 - WIP'!AG11</f>
        <v>0.51300000000000001</v>
      </c>
      <c r="AN57" s="20">
        <f>'2026 - WIP'!AH11</f>
        <v>5.9</v>
      </c>
      <c r="AO57" s="20">
        <f>'2026 - WIP'!AI11</f>
        <v>0.16129032258064516</v>
      </c>
      <c r="AP57" s="76">
        <f>'2026 - WIP'!AJ11</f>
        <v>2.93</v>
      </c>
      <c r="AQ57" s="21">
        <f>'2026 - WIP'!AK11</f>
        <v>5</v>
      </c>
      <c r="AR57" s="21">
        <f>'2026 - WIP'!AL11</f>
        <v>3</v>
      </c>
      <c r="AS57" s="21">
        <f>'2026 - WIP'!AM11</f>
        <v>4</v>
      </c>
      <c r="AT57" s="21">
        <f>'2026 - WIP'!AN11</f>
        <v>2</v>
      </c>
      <c r="AU57" s="21">
        <f>'2026 - WIP'!AO11</f>
        <v>10</v>
      </c>
      <c r="AV57" s="21">
        <f>'2026 - WIP'!AP11</f>
        <v>6</v>
      </c>
      <c r="AW57" s="21">
        <f>'2026 - WIP'!AQ11</f>
        <v>7</v>
      </c>
      <c r="AX57" s="21">
        <f>'2026 - WIP'!AR11</f>
        <v>5</v>
      </c>
      <c r="AY57" s="21">
        <f>'2026 - WIP'!AS11</f>
        <v>3</v>
      </c>
      <c r="AZ57" s="21">
        <f>'2026 - WIP'!AT11</f>
        <v>6</v>
      </c>
      <c r="BA57" s="21">
        <f>'2026 - WIP'!AU11</f>
        <v>6</v>
      </c>
      <c r="BB57" s="21">
        <f>'2026 - WIP'!AV11</f>
        <v>0</v>
      </c>
      <c r="BC57" s="21">
        <f>'2026 - WIP'!AW11</f>
        <v>6.87</v>
      </c>
      <c r="BD57" s="21">
        <f>'2026 - WIP'!AX11</f>
        <v>5.4960000000000004</v>
      </c>
      <c r="BE57" s="21">
        <f>'2026 - WIP'!AY11</f>
        <v>0.78749999999999998</v>
      </c>
      <c r="BF57" s="130">
        <f>'2026 - WIP'!AZ11</f>
        <v>0.39374999999999999</v>
      </c>
      <c r="BG57" s="103">
        <f>'2026 - WIP'!BA11</f>
        <v>0</v>
      </c>
      <c r="BH57" s="23">
        <f>'2026 - WIP'!BB11</f>
        <v>1</v>
      </c>
      <c r="BI57" s="23">
        <f>'2026 - WIP'!BC11</f>
        <v>0</v>
      </c>
      <c r="BJ57" s="23">
        <f>'2026 - WIP'!BD11</f>
        <v>0</v>
      </c>
      <c r="BK57" s="23">
        <f>'2026 - WIP'!BE11</f>
        <v>0</v>
      </c>
      <c r="BL57" s="23">
        <f>'2026 - WIP'!BF11</f>
        <v>0</v>
      </c>
      <c r="BM57" s="23">
        <f>'2026 - WIP'!BG11</f>
        <v>0</v>
      </c>
      <c r="BN57" s="74">
        <f>'2026 - WIP'!BH11</f>
        <v>0</v>
      </c>
      <c r="BO57" s="74">
        <f>'2026 - WIP'!BI11</f>
        <v>0</v>
      </c>
      <c r="BP57" s="74">
        <f>'2026 - WIP'!BJ11</f>
        <v>0</v>
      </c>
      <c r="BQ57" s="23">
        <f>'2026 - WIP'!BK11</f>
        <v>0</v>
      </c>
      <c r="BR57" s="23">
        <f>'2026 - WIP'!BL11</f>
        <v>1</v>
      </c>
      <c r="BS57" s="55">
        <f>'2026 - WIP'!BM11</f>
        <v>0</v>
      </c>
      <c r="BT57" s="61">
        <f>'2026 - WIP'!BN11</f>
        <v>0</v>
      </c>
      <c r="BU57" s="61">
        <f>'2026 - WIP'!BO11</f>
        <v>0</v>
      </c>
      <c r="BV57" s="61">
        <f>'2026 - WIP'!BP11</f>
        <v>0</v>
      </c>
      <c r="BW57" s="72">
        <f>'2026 - WIP'!BQ11</f>
        <v>0</v>
      </c>
      <c r="BX57" s="61">
        <f>'2026 - WIP'!BR11</f>
        <v>0</v>
      </c>
      <c r="BY57" s="22">
        <f>'2026 - WIP'!BS11</f>
        <v>692</v>
      </c>
      <c r="BZ57" s="23">
        <f>'2026 - WIP'!BT11</f>
        <v>3253</v>
      </c>
      <c r="CA57" s="23">
        <f>'2026 - WIP'!BU11</f>
        <v>2</v>
      </c>
      <c r="CB57" s="23">
        <f>'2026 - WIP'!BV11</f>
        <v>3</v>
      </c>
      <c r="CC57" s="23">
        <f>'2026 - WIP'!BW11</f>
        <v>100</v>
      </c>
      <c r="CD57" s="23">
        <f>'2026 - WIP'!BX11</f>
        <v>60</v>
      </c>
      <c r="CE57" s="23">
        <f>'2026 - WIP'!BY11</f>
        <v>69.900000000000006</v>
      </c>
      <c r="CF57" s="74">
        <f>'2026 - WIP'!BZ11</f>
        <v>2.7</v>
      </c>
      <c r="CG57" s="74">
        <f>'2026 - WIP'!CA11</f>
        <v>3.9</v>
      </c>
      <c r="CH57" s="74">
        <f>'2026 - WIP'!CB11</f>
        <v>33.299999999999997</v>
      </c>
      <c r="CI57" s="23">
        <f>'2026 - WIP'!CC11</f>
        <v>184</v>
      </c>
      <c r="CJ57" s="23">
        <f>'2026 - WIP'!CD11</f>
        <v>2673</v>
      </c>
      <c r="CK57" s="55">
        <f>'2026 - WIP'!CE11</f>
        <v>35</v>
      </c>
      <c r="CL57" s="61">
        <f>'2026 - WIP'!CF11</f>
        <v>5.3</v>
      </c>
      <c r="CM57" s="61">
        <f>'2026 - WIP'!CG11</f>
        <v>2</v>
      </c>
      <c r="CN57" s="61">
        <f>'2026 - WIP'!CH11</f>
        <v>7</v>
      </c>
      <c r="CO57" s="73">
        <f>'2026 - WIP'!CI11</f>
        <v>2.83</v>
      </c>
      <c r="CP57" s="62">
        <f>'2026 - WIP'!CJ11</f>
        <v>7</v>
      </c>
      <c r="CQ57" s="22">
        <f>'2026 - WIP'!CK11</f>
        <v>2835</v>
      </c>
      <c r="CR57" s="23">
        <f>'2026 - WIP'!CL11</f>
        <v>2969</v>
      </c>
      <c r="CS57" s="23">
        <f>'2026 - WIP'!CM11</f>
        <v>19</v>
      </c>
      <c r="CT57" s="23">
        <f>'2026 - WIP'!CN11</f>
        <v>9</v>
      </c>
      <c r="CU57" s="23">
        <f>'2026 - WIP'!CO11</f>
        <v>462</v>
      </c>
      <c r="CV57" s="23">
        <f>'2026 - WIP'!CP11</f>
        <v>290</v>
      </c>
      <c r="CW57" s="23">
        <f>'2026 - WIP'!CQ11</f>
        <v>74.8</v>
      </c>
      <c r="CX57" s="24">
        <f>'2026 - WIP'!CR11</f>
        <v>2.2999999999999998</v>
      </c>
      <c r="CY57" s="24">
        <f>'2026 - WIP'!CS11</f>
        <v>3.3</v>
      </c>
      <c r="CZ57" s="23">
        <f>'2026 - WIP'!CT11</f>
        <v>40.5</v>
      </c>
      <c r="DA57" s="23">
        <f>'2026 - WIP'!CU11</f>
        <v>383</v>
      </c>
      <c r="DB57" s="23">
        <f>'2026 - WIP'!CV11</f>
        <v>2503</v>
      </c>
      <c r="DC57" s="55">
        <f>'2026 - WIP'!CW11</f>
        <v>99</v>
      </c>
      <c r="DD57" s="61">
        <f>'2026 - WIP'!CX11</f>
        <v>3.9</v>
      </c>
      <c r="DE57" s="61">
        <f>'2026 - WIP'!CY11</f>
        <v>4</v>
      </c>
      <c r="DF57" s="61">
        <f>'2026 - WIP'!CZ11</f>
        <v>17</v>
      </c>
      <c r="DG57" s="73">
        <f>'2026 - WIP'!DA11</f>
        <v>2.65</v>
      </c>
      <c r="DH57" s="62">
        <f>'2026 - WIP'!DB11</f>
        <v>13</v>
      </c>
      <c r="DI57" s="22">
        <f>'2026 - WIP'!DC11</f>
        <v>3642</v>
      </c>
      <c r="DJ57" s="23">
        <f>'2026 - WIP'!DD11</f>
        <v>3899</v>
      </c>
      <c r="DK57" s="23">
        <f>'2026 - WIP'!DE11</f>
        <v>36</v>
      </c>
      <c r="DL57" s="23">
        <f>'2026 - WIP'!DF11</f>
        <v>6</v>
      </c>
      <c r="DM57" s="23">
        <f>'2026 - WIP'!DG11</f>
        <v>492</v>
      </c>
      <c r="DN57" s="23">
        <f>'2026 - WIP'!DH11</f>
        <v>308</v>
      </c>
      <c r="DO57" s="23">
        <f>'2026 - WIP'!DI11</f>
        <v>73.7</v>
      </c>
      <c r="DP57" s="74">
        <f>'2026 - WIP'!DJ11</f>
        <v>5.4</v>
      </c>
      <c r="DQ57" s="74">
        <f>'2026 - WIP'!DK11</f>
        <v>2.2999999999999998</v>
      </c>
      <c r="DR57" s="74">
        <f>'2026 - WIP'!DL11</f>
        <v>51.3</v>
      </c>
      <c r="DS57" s="23">
        <f>'2026 - WIP'!DM11</f>
        <v>588</v>
      </c>
      <c r="DT57" s="23">
        <f>'2026 - WIP'!DN11</f>
        <v>2585</v>
      </c>
      <c r="DU57" s="55">
        <f>'2026 - WIP'!DO11</f>
        <v>99</v>
      </c>
      <c r="DV57" s="61">
        <f>'2026 - WIP'!DP11</f>
        <v>5.9</v>
      </c>
      <c r="DW57" s="61">
        <f>'2026 - WIP'!DQ11</f>
        <v>7</v>
      </c>
      <c r="DX57" s="61">
        <f>'2026 - WIP'!DR11</f>
        <v>15</v>
      </c>
      <c r="DY57" s="73">
        <f>'2026 - WIP'!DS11</f>
        <v>2.93</v>
      </c>
      <c r="DZ57" s="62">
        <f>'2026 - WIP'!DT11</f>
        <v>19</v>
      </c>
      <c r="EA57" s="22">
        <f>'2026 - WIP'!DU11</f>
        <v>996</v>
      </c>
      <c r="EB57" s="23">
        <f>'2026 - WIP'!DV11</f>
        <v>996</v>
      </c>
      <c r="EC57" s="23">
        <f>'2026 - WIP'!DW11</f>
        <v>6</v>
      </c>
      <c r="ED57" s="23">
        <f>'2026 - WIP'!DX11</f>
        <v>4</v>
      </c>
      <c r="EE57" s="23">
        <f>'2026 - WIP'!DY11</f>
        <v>149</v>
      </c>
      <c r="EF57" s="23">
        <f>'2026 - WIP'!DZ11</f>
        <v>89</v>
      </c>
      <c r="EG57" s="23">
        <f>'2026 - WIP'!EA11</f>
        <v>70.900000000000006</v>
      </c>
      <c r="EH57" s="24">
        <f>'2026 - WIP'!EB11</f>
        <v>2.5</v>
      </c>
      <c r="EI57" s="24">
        <f>'2026 - WIP'!EC11</f>
        <v>1.8</v>
      </c>
      <c r="EJ57" s="24">
        <f>'2026 - WIP'!ED11</f>
        <v>26.3</v>
      </c>
      <c r="EK57" s="23">
        <f>'2026 - WIP'!EE11</f>
        <v>88</v>
      </c>
      <c r="EL57" s="23">
        <f>'2026 - WIP'!EF11</f>
        <v>489</v>
      </c>
      <c r="EM57" s="55">
        <f>'2026 - WIP'!EG11</f>
        <v>31</v>
      </c>
      <c r="EN57" s="73">
        <f>'2026 - WIP'!EH11</f>
        <v>2.838709677419355</v>
      </c>
      <c r="EO57" s="61">
        <f>'2026 - WIP'!EI11</f>
        <v>1</v>
      </c>
      <c r="EP57" s="61">
        <f>'2026 - WIP'!EJ11</f>
        <v>5</v>
      </c>
      <c r="EQ57" s="73">
        <f>'2026 - WIP'!EK11</f>
        <v>2.3199999999999998</v>
      </c>
      <c r="ER57" s="62">
        <f>'2026 - WIP'!EL11</f>
        <v>1</v>
      </c>
    </row>
    <row r="58" spans="1:148" ht="15.75" customHeight="1" x14ac:dyDescent="0.2">
      <c r="A58" s="111">
        <f t="shared" si="0"/>
        <v>56</v>
      </c>
      <c r="B58" s="109">
        <f>'2026 - WIP'!A12</f>
        <v>10</v>
      </c>
      <c r="C58" s="109">
        <v>2026</v>
      </c>
      <c r="D58" s="86" t="str">
        <f>'2026 - WIP'!B12</f>
        <v>Carson Beck</v>
      </c>
      <c r="E58" s="86" t="str" cm="1">
        <f t="array" ref="E58">_xlfn.IFS(F58&gt;13,"Cornerstone",AND(F58&gt;11.5,F58&lt;13),"Elite",AND(F58&gt;10,F58&lt;11.5),"Elite Upside",AND(F58&gt;=8.5,F58&lt;10),"Upside",AND(F58&gt;6.25,F58&lt;8.5),"Upside Lite",AND(F58&gt;4.5,F58&lt;6.25),"Outlier",AND(F58&gt;=3.5,F58&lt;4.5),"Outlier Lite",F58&lt;3.5,"Purgatory")</f>
        <v>Upside Lite</v>
      </c>
      <c r="F58" s="11">
        <f>'2026 - WIP'!C12</f>
        <v>6.7675000000000001</v>
      </c>
      <c r="G58" s="11">
        <f t="shared" si="1"/>
        <v>72.899999999999991</v>
      </c>
      <c r="H58" s="245">
        <f t="shared" si="2"/>
        <v>0.43900850475237974</v>
      </c>
      <c r="I58" s="43" t="str">
        <f>'2026 - WIP'!D12</f>
        <v>Miami</v>
      </c>
      <c r="J58" s="14">
        <f>'2026 - WIP'!E12</f>
        <v>4</v>
      </c>
      <c r="K58" s="44">
        <f>'2026 - WIP'!F12</f>
        <v>37579</v>
      </c>
      <c r="L58" s="15">
        <f>'2026 - WIP'!G12</f>
        <v>22.87123287671233</v>
      </c>
      <c r="M58" s="15" t="str">
        <f>'2026 - WIP'!H12</f>
        <v>RS SR</v>
      </c>
      <c r="N58" s="15">
        <f>'2026 - WIP'!I12</f>
        <v>23.452054794520549</v>
      </c>
      <c r="O58" s="15" t="str">
        <f>'2026 - WIP'!J12</f>
        <v>Pocket Passer</v>
      </c>
      <c r="P58" s="14">
        <f>'2026 - WIP'!K12</f>
        <v>76</v>
      </c>
      <c r="Q58" s="14">
        <f>'2026 - WIP'!L12</f>
        <v>210</v>
      </c>
      <c r="R58" s="15">
        <f t="shared" si="3"/>
        <v>25.561719405987287</v>
      </c>
      <c r="S58" s="14">
        <f>'2026 - WIP'!M12</f>
        <v>4.7</v>
      </c>
      <c r="T58" s="16">
        <f>'2026 - WIP'!N12</f>
        <v>2</v>
      </c>
      <c r="U58" s="46">
        <f>'2026 - WIP'!O12</f>
        <v>4.6585494970884066E-2</v>
      </c>
      <c r="V58" s="47">
        <f>'2026 - WIP'!P12</f>
        <v>6.5795403334835509E-2</v>
      </c>
      <c r="W58" s="47">
        <f>'2026 - WIP'!Q12</f>
        <v>0.92395882077678992</v>
      </c>
      <c r="X58" s="47">
        <f>'2026 - WIP'!R12</f>
        <v>0.8810371123538383</v>
      </c>
      <c r="Y58" s="47">
        <f>'2026 - WIP'!S12</f>
        <v>0.9</v>
      </c>
      <c r="Z58" s="17">
        <f>'2026 - WIP'!T12</f>
        <v>0.90249796656531411</v>
      </c>
      <c r="AA58" s="17">
        <f>'2026 - WIP'!U12</f>
        <v>0.81224816990878268</v>
      </c>
      <c r="AB58" s="17">
        <f>'2026 - WIP'!V12</f>
        <v>0.10159876224858175</v>
      </c>
      <c r="AC58" s="17">
        <f>'2026 - WIP'!W12</f>
        <v>4.5205479452054796E-2</v>
      </c>
      <c r="AD58" s="17">
        <f>'2026 - WIP'!X12</f>
        <v>7.3402120850318275E-2</v>
      </c>
      <c r="AE58" s="18">
        <f>'2026 - WIP'!Y12</f>
        <v>6.6061908765286448E-2</v>
      </c>
      <c r="AF58" s="19">
        <f>'2026 - WIP'!Z12</f>
        <v>20.797260273972604</v>
      </c>
      <c r="AG58" s="20">
        <f>'2026 - WIP'!AA12</f>
        <v>86.0712001460751</v>
      </c>
      <c r="AH58" s="71">
        <f>'2026 - WIP'!AB12</f>
        <v>0.7321428571428571</v>
      </c>
      <c r="AI58" s="102">
        <f>'2026 - WIP'!AC12</f>
        <v>11.853658536585366</v>
      </c>
      <c r="AJ58" s="71">
        <f>'2026 - WIP'!AD12</f>
        <v>0.80599999999999994</v>
      </c>
      <c r="AK58" s="71">
        <f>'2026 - WIP'!AE12</f>
        <v>4.8000000000000001E-2</v>
      </c>
      <c r="AL58" s="71">
        <f>'2026 - WIP'!AF12</f>
        <v>1.6E-2</v>
      </c>
      <c r="AM58" s="70">
        <f>'2026 - WIP'!AG12</f>
        <v>0.48100000000000004</v>
      </c>
      <c r="AN58" s="20">
        <f>'2026 - WIP'!AH12</f>
        <v>4</v>
      </c>
      <c r="AO58" s="20">
        <f>'2026 - WIP'!AI12</f>
        <v>0.1111111111111111</v>
      </c>
      <c r="AP58" s="76">
        <f>'2026 - WIP'!AJ12</f>
        <v>2</v>
      </c>
      <c r="AQ58" s="21">
        <f>'2026 - WIP'!AK12</f>
        <v>3</v>
      </c>
      <c r="AR58" s="21">
        <f>'2026 - WIP'!AL12</f>
        <v>4</v>
      </c>
      <c r="AS58" s="21">
        <f>'2026 - WIP'!AM12</f>
        <v>10</v>
      </c>
      <c r="AT58" s="21">
        <f>'2026 - WIP'!AN12</f>
        <v>1</v>
      </c>
      <c r="AU58" s="21">
        <f>'2026 - WIP'!AO12</f>
        <v>10</v>
      </c>
      <c r="AV58" s="21">
        <f>'2026 - WIP'!AP12</f>
        <v>4</v>
      </c>
      <c r="AW58" s="21">
        <f>'2026 - WIP'!AQ12</f>
        <v>2</v>
      </c>
      <c r="AX58" s="21">
        <f>'2026 - WIP'!AR12</f>
        <v>2</v>
      </c>
      <c r="AY58" s="21">
        <f>'2026 - WIP'!AS12</f>
        <v>1</v>
      </c>
      <c r="AZ58" s="21">
        <f>'2026 - WIP'!AT12</f>
        <v>3</v>
      </c>
      <c r="BA58" s="21">
        <f>'2026 - WIP'!AU12</f>
        <v>6</v>
      </c>
      <c r="BB58" s="21">
        <f>'2026 - WIP'!AV12</f>
        <v>0</v>
      </c>
      <c r="BC58" s="21">
        <f>'2026 - WIP'!AW12</f>
        <v>8.58</v>
      </c>
      <c r="BD58" s="21">
        <f>'2026 - WIP'!AX12</f>
        <v>6.4350000000000005</v>
      </c>
      <c r="BE58" s="21">
        <f>'2026 - WIP'!AY12</f>
        <v>0.3</v>
      </c>
      <c r="BF58" s="130">
        <f>'2026 - WIP'!AZ12</f>
        <v>0</v>
      </c>
      <c r="BG58" s="103">
        <f>'2026 - WIP'!BA12</f>
        <v>176</v>
      </c>
      <c r="BH58" s="23">
        <f>'2026 - WIP'!BB12</f>
        <v>3778</v>
      </c>
      <c r="BI58" s="23">
        <f>'2026 - WIP'!BC12</f>
        <v>2</v>
      </c>
      <c r="BJ58" s="23">
        <f>'2026 - WIP'!BD12</f>
        <v>2</v>
      </c>
      <c r="BK58" s="23">
        <f>'2026 - WIP'!BE12</f>
        <v>23</v>
      </c>
      <c r="BL58" s="23">
        <f>'2026 - WIP'!BF12</f>
        <v>10</v>
      </c>
      <c r="BM58" s="23">
        <f>'2026 - WIP'!BG12</f>
        <v>55</v>
      </c>
      <c r="BN58" s="74">
        <f>'2026 - WIP'!BH12</f>
        <v>8.3000000000000007</v>
      </c>
      <c r="BO58" s="74">
        <f>'2026 - WIP'!BI12</f>
        <v>4</v>
      </c>
      <c r="BP58" s="74">
        <f>'2026 - WIP'!BJ12</f>
        <v>40</v>
      </c>
      <c r="BQ58" s="23">
        <f>'2026 - WIP'!BK12</f>
        <v>24</v>
      </c>
      <c r="BR58" s="23">
        <f>'2026 - WIP'!BL12</f>
        <v>2989</v>
      </c>
      <c r="BS58" s="55">
        <f>'2026 - WIP'!BM12</f>
        <v>9</v>
      </c>
      <c r="BT58" s="61">
        <f>'2026 - WIP'!BN12</f>
        <v>2.7</v>
      </c>
      <c r="BU58" s="61">
        <f>'2026 - WIP'!BO12</f>
        <v>0</v>
      </c>
      <c r="BV58" s="61">
        <f>'2026 - WIP'!BP12</f>
        <v>1</v>
      </c>
      <c r="BW58" s="72">
        <f>'2026 - WIP'!BQ12</f>
        <v>1.1100000000000001</v>
      </c>
      <c r="BX58" s="61">
        <f>'2026 - WIP'!BR12</f>
        <v>2</v>
      </c>
      <c r="BY58" s="22">
        <f>'2026 - WIP'!BS12</f>
        <v>292</v>
      </c>
      <c r="BZ58" s="23">
        <f>'2026 - WIP'!BT12</f>
        <v>4438</v>
      </c>
      <c r="CA58" s="23">
        <f>'2026 - WIP'!BU12</f>
        <v>3</v>
      </c>
      <c r="CB58" s="23">
        <f>'2026 - WIP'!BV12</f>
        <v>0</v>
      </c>
      <c r="CC58" s="23">
        <f>'2026 - WIP'!BW12</f>
        <v>34</v>
      </c>
      <c r="CD58" s="23">
        <f>'2026 - WIP'!BX12</f>
        <v>25</v>
      </c>
      <c r="CE58" s="23">
        <f>'2026 - WIP'!BY12</f>
        <v>79.400000000000006</v>
      </c>
      <c r="CF58" s="74">
        <f>'2026 - WIP'!BZ12</f>
        <v>5.6</v>
      </c>
      <c r="CG58" s="74">
        <f>'2026 - WIP'!CA12</f>
        <v>0</v>
      </c>
      <c r="CH58" s="74">
        <f>'2026 - WIP'!CB12</f>
        <v>33.299999999999997</v>
      </c>
      <c r="CI58" s="23">
        <f>'2026 - WIP'!CC12</f>
        <v>34</v>
      </c>
      <c r="CJ58" s="23">
        <f>'2026 - WIP'!CD12</f>
        <v>3151</v>
      </c>
      <c r="CK58" s="55">
        <f>'2026 - WIP'!CE12</f>
        <v>14</v>
      </c>
      <c r="CL58" s="61">
        <f>'2026 - WIP'!CF12</f>
        <v>2.4</v>
      </c>
      <c r="CM58" s="61">
        <f>'2026 - WIP'!CG12</f>
        <v>0</v>
      </c>
      <c r="CN58" s="61">
        <f>'2026 - WIP'!CH12</f>
        <v>0</v>
      </c>
      <c r="CO58" s="73">
        <f>'2026 - WIP'!CI12</f>
        <v>1.07</v>
      </c>
      <c r="CP58" s="62">
        <f>'2026 - WIP'!CJ12</f>
        <v>2</v>
      </c>
      <c r="CQ58" s="22">
        <f>'2026 - WIP'!CK12</f>
        <v>3949</v>
      </c>
      <c r="CR58" s="23">
        <f>'2026 - WIP'!CL12</f>
        <v>4274</v>
      </c>
      <c r="CS58" s="23">
        <f>'2026 - WIP'!CM12</f>
        <v>24</v>
      </c>
      <c r="CT58" s="23">
        <f>'2026 - WIP'!CN12</f>
        <v>6</v>
      </c>
      <c r="CU58" s="23">
        <f>'2026 - WIP'!CO12</f>
        <v>418</v>
      </c>
      <c r="CV58" s="23">
        <f>'2026 - WIP'!CP12</f>
        <v>302</v>
      </c>
      <c r="CW58" s="23">
        <f>'2026 - WIP'!CQ12</f>
        <v>80.599999999999994</v>
      </c>
      <c r="CX58" s="24">
        <f>'2026 - WIP'!CR12</f>
        <v>3.8</v>
      </c>
      <c r="CY58" s="24">
        <f>'2026 - WIP'!CS12</f>
        <v>2.2999999999999998</v>
      </c>
      <c r="CZ58" s="23">
        <f>'2026 - WIP'!CT12</f>
        <v>48.1</v>
      </c>
      <c r="DA58" s="23">
        <f>'2026 - WIP'!CU12</f>
        <v>178</v>
      </c>
      <c r="DB58" s="23">
        <f>'2026 - WIP'!CV12</f>
        <v>2760</v>
      </c>
      <c r="DC58" s="55">
        <f>'2026 - WIP'!CW12</f>
        <v>58</v>
      </c>
      <c r="DD58" s="61">
        <f>'2026 - WIP'!CX12</f>
        <v>3.1</v>
      </c>
      <c r="DE58" s="61">
        <f>'2026 - WIP'!CY12</f>
        <v>4</v>
      </c>
      <c r="DF58" s="61">
        <f>'2026 - WIP'!CZ12</f>
        <v>3</v>
      </c>
      <c r="DG58" s="73">
        <f>'2026 - WIP'!DA12</f>
        <v>1.22</v>
      </c>
      <c r="DH58" s="62">
        <f>'2026 - WIP'!DB12</f>
        <v>5</v>
      </c>
      <c r="DI58" s="22">
        <f>'2026 - WIP'!DC12</f>
        <v>3466</v>
      </c>
      <c r="DJ58" s="23">
        <f>'2026 - WIP'!DD12</f>
        <v>3934</v>
      </c>
      <c r="DK58" s="23">
        <f>'2026 - WIP'!DE12</f>
        <v>28</v>
      </c>
      <c r="DL58" s="23">
        <f>'2026 - WIP'!DF12</f>
        <v>12</v>
      </c>
      <c r="DM58" s="23">
        <f>'2026 - WIP'!DG12</f>
        <v>449</v>
      </c>
      <c r="DN58" s="23">
        <f>'2026 - WIP'!DH12</f>
        <v>290</v>
      </c>
      <c r="DO58" s="23">
        <f>'2026 - WIP'!DI12</f>
        <v>75.099999999999994</v>
      </c>
      <c r="DP58" s="74">
        <f>'2026 - WIP'!DJ12</f>
        <v>4.8</v>
      </c>
      <c r="DQ58" s="74">
        <f>'2026 - WIP'!DK12</f>
        <v>3.8</v>
      </c>
      <c r="DR58" s="74">
        <f>'2026 - WIP'!DL12</f>
        <v>46.6</v>
      </c>
      <c r="DS58" s="23">
        <f>'2026 - WIP'!DM12</f>
        <v>197</v>
      </c>
      <c r="DT58" s="23">
        <f>'2026 - WIP'!DN12</f>
        <v>1939</v>
      </c>
      <c r="DU58" s="55">
        <f>'2026 - WIP'!DO12</f>
        <v>49</v>
      </c>
      <c r="DV58" s="61">
        <f>'2026 - WIP'!DP12</f>
        <v>4</v>
      </c>
      <c r="DW58" s="61">
        <f>'2026 - WIP'!DQ12</f>
        <v>1</v>
      </c>
      <c r="DX58" s="61">
        <f>'2026 - WIP'!DR12</f>
        <v>5</v>
      </c>
      <c r="DY58" s="73">
        <f>'2026 - WIP'!DS12</f>
        <v>1.1599999999999999</v>
      </c>
      <c r="DZ58" s="62">
        <f>'2026 - WIP'!DT12</f>
        <v>8</v>
      </c>
      <c r="EA58" s="22">
        <f>'2026 - WIP'!DU12</f>
        <v>972</v>
      </c>
      <c r="EB58" s="23">
        <f>'2026 - WIP'!DV12</f>
        <v>1080</v>
      </c>
      <c r="EC58" s="23">
        <f>'2026 - WIP'!DW12</f>
        <v>7</v>
      </c>
      <c r="ED58" s="23">
        <f>'2026 - WIP'!DX12</f>
        <v>3</v>
      </c>
      <c r="EE58" s="23">
        <f>'2026 - WIP'!DY12</f>
        <v>112</v>
      </c>
      <c r="EF58" s="23">
        <f>'2026 - WIP'!DZ12</f>
        <v>82</v>
      </c>
      <c r="EG58" s="23">
        <f>'2026 - WIP'!EA12</f>
        <v>80.400000000000006</v>
      </c>
      <c r="EH58" s="24">
        <f>'2026 - WIP'!EB12</f>
        <v>3.4</v>
      </c>
      <c r="EI58" s="24">
        <f>'2026 - WIP'!EC12</f>
        <v>1.6</v>
      </c>
      <c r="EJ58" s="24">
        <f>'2026 - WIP'!ED12</f>
        <v>47.1</v>
      </c>
      <c r="EK58" s="23">
        <f>'2026 - WIP'!EE12</f>
        <v>33</v>
      </c>
      <c r="EL58" s="23">
        <f>'2026 - WIP'!EF12</f>
        <v>730</v>
      </c>
      <c r="EM58" s="55">
        <f>'2026 - WIP'!EG12</f>
        <v>9</v>
      </c>
      <c r="EN58" s="73">
        <f>'2026 - WIP'!EH12</f>
        <v>3.6666666666666665</v>
      </c>
      <c r="EO58" s="61">
        <f>'2026 - WIP'!EI12</f>
        <v>1</v>
      </c>
      <c r="EP58" s="61">
        <f>'2026 - WIP'!EJ12</f>
        <v>1</v>
      </c>
      <c r="EQ58" s="73">
        <f>'2026 - WIP'!EK12</f>
        <v>2</v>
      </c>
      <c r="ER58" s="62">
        <f>'2026 - WIP'!EL12</f>
        <v>1</v>
      </c>
    </row>
    <row r="59" spans="1:148" ht="15.75" customHeight="1" x14ac:dyDescent="0.2">
      <c r="A59" s="111">
        <f t="shared" si="0"/>
        <v>57</v>
      </c>
      <c r="B59" s="109">
        <f>'2022'!A6</f>
        <v>4</v>
      </c>
      <c r="C59" s="109">
        <v>2022</v>
      </c>
      <c r="D59" s="86" t="str">
        <f>'2022'!B6</f>
        <v>Brock Purdy</v>
      </c>
      <c r="E59" s="86" t="str" cm="1">
        <f t="array" ref="E59">_xlfn.IFS(F59&gt;13,"Cornerstone",AND(F59&gt;11.5,F59&lt;13),"Elite",AND(F59&gt;10,F59&lt;11.5),"Elite Upside",AND(F59&gt;=8.5,F59&lt;10),"Upside",AND(F59&gt;6.25,F59&lt;8.5),"Upside Lite",AND(F59&gt;4.5,F59&lt;6.25),"Outlier",AND(F59&gt;=3.5,F59&lt;4.5),"Outlier Lite",F59&lt;3.5,"Purgatory")</f>
        <v>Upside Lite</v>
      </c>
      <c r="F59" s="11">
        <f>'2022'!C6</f>
        <v>6.6265625000000012</v>
      </c>
      <c r="G59" s="11">
        <f t="shared" si="1"/>
        <v>72.399999999999991</v>
      </c>
      <c r="H59" s="245">
        <f t="shared" si="2"/>
        <v>0.39786328273610089</v>
      </c>
      <c r="I59" s="43" t="str">
        <f>'2022'!D6</f>
        <v>Iowa State</v>
      </c>
      <c r="J59" s="14">
        <f>'2022'!E6</f>
        <v>3</v>
      </c>
      <c r="K59" s="44">
        <f>'2022'!F6</f>
        <v>36521</v>
      </c>
      <c r="L59" s="15">
        <f>'2022'!G6</f>
        <v>25.769863013698629</v>
      </c>
      <c r="M59" s="15" t="str">
        <f>'2022'!H6</f>
        <v>SR</v>
      </c>
      <c r="N59" s="15">
        <f>'2022'!I6</f>
        <v>22.347945205479451</v>
      </c>
      <c r="O59" s="15" t="str">
        <f>'2022'!J6</f>
        <v>Distributor</v>
      </c>
      <c r="P59" s="14">
        <f>'2022'!K6</f>
        <v>73</v>
      </c>
      <c r="Q59" s="14">
        <f>'2022'!L6</f>
        <v>212</v>
      </c>
      <c r="R59" s="15">
        <f t="shared" si="3"/>
        <v>27.969718390178009</v>
      </c>
      <c r="S59" s="14">
        <f>'2022'!M6</f>
        <v>4.84</v>
      </c>
      <c r="T59" s="16">
        <f>'2022'!N6</f>
        <v>7</v>
      </c>
      <c r="U59" s="46">
        <f>'2022'!O6</f>
        <v>0</v>
      </c>
      <c r="V59" s="47">
        <f>'2022'!P6</f>
        <v>0.71679438058748401</v>
      </c>
      <c r="W59" s="47">
        <f>'2022'!Q6</f>
        <v>0.98220904373610085</v>
      </c>
      <c r="X59" s="47">
        <f>'2022'!R6</f>
        <v>0.94993093922651939</v>
      </c>
      <c r="Y59" s="47">
        <f>'2022'!S6</f>
        <v>0.93294460641399413</v>
      </c>
      <c r="Z59" s="17">
        <f>'2022'!T6</f>
        <v>0.95757682507504749</v>
      </c>
      <c r="AA59" s="17">
        <f>'2022'!U6</f>
        <v>0.86181914256754277</v>
      </c>
      <c r="AB59" s="17">
        <f>'2022'!V6</f>
        <v>0.1906134211609716</v>
      </c>
      <c r="AC59" s="17">
        <f>'2022'!W6</f>
        <v>0.16090909090909092</v>
      </c>
      <c r="AD59" s="17">
        <f>'2022'!X6</f>
        <v>0.17576125603503126</v>
      </c>
      <c r="AE59" s="18">
        <f>'2022'!Y6</f>
        <v>0.15818513043152813</v>
      </c>
      <c r="AF59" s="19">
        <f>'2022'!Z6</f>
        <v>18.69041095890411</v>
      </c>
      <c r="AG59" s="20">
        <f>'2022'!AA6</f>
        <v>77.265284847237098</v>
      </c>
      <c r="AH59" s="71">
        <f>'2022'!AB6</f>
        <v>0.71393643031784837</v>
      </c>
      <c r="AI59" s="102">
        <f>'2022'!AC6</f>
        <v>15.482758620689655</v>
      </c>
      <c r="AJ59" s="71">
        <f>'2022'!AD6</f>
        <v>0.79</v>
      </c>
      <c r="AK59" s="71">
        <f>'2022'!AE6</f>
        <v>8.3000000000000004E-2</v>
      </c>
      <c r="AL59" s="71">
        <f>'2022'!AF6</f>
        <v>2.7000000000000003E-2</v>
      </c>
      <c r="AM59" s="70">
        <f>'2022'!AG6</f>
        <v>0.61499999999999999</v>
      </c>
      <c r="AN59" s="20">
        <f>'2022'!AH6</f>
        <v>5.9</v>
      </c>
      <c r="AO59" s="20">
        <f>'2022'!AI6</f>
        <v>0.19148936170212766</v>
      </c>
      <c r="AP59" s="76">
        <f>'2022'!AJ6</f>
        <v>2.59</v>
      </c>
      <c r="AQ59" s="21">
        <f>'2022'!AK6</f>
        <v>9</v>
      </c>
      <c r="AR59" s="21">
        <f>'2022'!AL6</f>
        <v>10</v>
      </c>
      <c r="AS59" s="21">
        <f>'2022'!AM6</f>
        <v>9</v>
      </c>
      <c r="AT59" s="21">
        <f>'2022'!AN6</f>
        <v>8</v>
      </c>
      <c r="AU59" s="21">
        <f>'2022'!AO6</f>
        <v>8</v>
      </c>
      <c r="AV59" s="21">
        <f>'2022'!AP6</f>
        <v>10</v>
      </c>
      <c r="AW59" s="21">
        <f>'2022'!AQ6</f>
        <v>7</v>
      </c>
      <c r="AX59" s="21">
        <f>'2022'!AR6</f>
        <v>5</v>
      </c>
      <c r="AY59" s="21">
        <f>'2022'!AS6</f>
        <v>5</v>
      </c>
      <c r="AZ59" s="21">
        <f>'2022'!AT6</f>
        <v>5</v>
      </c>
      <c r="BA59" s="21">
        <f>'2022'!AU6</f>
        <v>1</v>
      </c>
      <c r="BB59" s="21">
        <f>'2022'!AV6</f>
        <v>0</v>
      </c>
      <c r="BC59" s="21">
        <f>'2022'!AW6</f>
        <v>13.25</v>
      </c>
      <c r="BD59" s="21">
        <f>'2022'!AX6</f>
        <v>10.600000000000001</v>
      </c>
      <c r="BE59" s="21">
        <f>'2022'!AY6</f>
        <v>0.82499999999999996</v>
      </c>
      <c r="BF59" s="130">
        <f>'2022'!AZ6</f>
        <v>0.41249999999999998</v>
      </c>
      <c r="BG59" s="103">
        <f>'2022'!BA6</f>
        <v>0</v>
      </c>
      <c r="BH59" s="23">
        <f>'2022'!BB6</f>
        <v>1</v>
      </c>
      <c r="BI59" s="23">
        <f>'2022'!BC6</f>
        <v>0</v>
      </c>
      <c r="BJ59" s="23">
        <f>'2022'!BD6</f>
        <v>0</v>
      </c>
      <c r="BK59" s="23">
        <f>'2022'!BE6</f>
        <v>0</v>
      </c>
      <c r="BL59" s="23">
        <f>'2022'!BF6</f>
        <v>0</v>
      </c>
      <c r="BM59" s="23">
        <f>'2022'!BG6</f>
        <v>0</v>
      </c>
      <c r="BN59" s="74">
        <f>'2022'!BH6</f>
        <v>0</v>
      </c>
      <c r="BO59" s="74">
        <f>'2022'!BI6</f>
        <v>0</v>
      </c>
      <c r="BP59" s="74">
        <f>'2022'!BJ6</f>
        <v>0</v>
      </c>
      <c r="BQ59" s="23">
        <f>'2022'!BK6</f>
        <v>0</v>
      </c>
      <c r="BR59" s="23">
        <f>'2022'!BL6</f>
        <v>1</v>
      </c>
      <c r="BS59" s="55">
        <f>'2022'!BM6</f>
        <v>0</v>
      </c>
      <c r="BT59" s="61">
        <f>'2022'!BN6</f>
        <v>0</v>
      </c>
      <c r="BU59" s="61">
        <f>'2022'!BO6</f>
        <v>0</v>
      </c>
      <c r="BV59" s="61">
        <f>'2022'!BP6</f>
        <v>0</v>
      </c>
      <c r="BW59" s="72">
        <f>'2022'!BQ6</f>
        <v>0</v>
      </c>
      <c r="BX59" s="61">
        <f>'2022'!BR6</f>
        <v>0</v>
      </c>
      <c r="BY59" s="22">
        <f>'2022'!BS6</f>
        <v>2245</v>
      </c>
      <c r="BZ59" s="23">
        <f>'2022'!BT6</f>
        <v>3132</v>
      </c>
      <c r="CA59" s="23">
        <f>'2022'!BU6</f>
        <v>16</v>
      </c>
      <c r="CB59" s="23">
        <f>'2022'!BV6</f>
        <v>7</v>
      </c>
      <c r="CC59" s="23">
        <f>'2022'!BW6</f>
        <v>220</v>
      </c>
      <c r="CD59" s="23">
        <f>'2022'!BX6</f>
        <v>145</v>
      </c>
      <c r="CE59" s="23">
        <f>'2022'!BY6</f>
        <v>77.3</v>
      </c>
      <c r="CF59" s="74">
        <f>'2022'!BZ6</f>
        <v>8.3000000000000007</v>
      </c>
      <c r="CG59" s="74">
        <f>'2022'!CA6</f>
        <v>3.8</v>
      </c>
      <c r="CH59" s="74">
        <f>'2022'!CB6</f>
        <v>61.5</v>
      </c>
      <c r="CI59" s="23">
        <f>'2022'!CC6</f>
        <v>397</v>
      </c>
      <c r="CJ59" s="23">
        <f>'2022'!CD6</f>
        <v>1919</v>
      </c>
      <c r="CK59" s="55">
        <f>'2022'!CE6</f>
        <v>61</v>
      </c>
      <c r="CL59" s="61">
        <f>'2022'!CF6</f>
        <v>4.3</v>
      </c>
      <c r="CM59" s="61">
        <f>'2022'!CG6</f>
        <v>5</v>
      </c>
      <c r="CN59" s="61">
        <f>'2022'!CH6</f>
        <v>6</v>
      </c>
      <c r="CO59" s="73">
        <f>'2022'!CI6</f>
        <v>2.29</v>
      </c>
      <c r="CP59" s="62">
        <f>'2022'!CJ6</f>
        <v>15</v>
      </c>
      <c r="CQ59" s="22">
        <f>'2022'!CK6</f>
        <v>3975</v>
      </c>
      <c r="CR59" s="23">
        <f>'2022'!CL6</f>
        <v>4047</v>
      </c>
      <c r="CS59" s="23">
        <f>'2022'!CM6</f>
        <v>27</v>
      </c>
      <c r="CT59" s="23">
        <f>'2022'!CN6</f>
        <v>9</v>
      </c>
      <c r="CU59" s="23">
        <f>'2022'!CO6</f>
        <v>476</v>
      </c>
      <c r="CV59" s="23">
        <f>'2022'!CP6</f>
        <v>311</v>
      </c>
      <c r="CW59" s="23">
        <f>'2022'!CQ6</f>
        <v>73.7</v>
      </c>
      <c r="CX59" s="24">
        <f>'2022'!CR6</f>
        <v>4.2</v>
      </c>
      <c r="CY59" s="24">
        <f>'2022'!CS6</f>
        <v>3.6</v>
      </c>
      <c r="CZ59" s="23">
        <f>'2022'!CT6</f>
        <v>47.2</v>
      </c>
      <c r="DA59" s="23">
        <f>'2022'!CU6</f>
        <v>342</v>
      </c>
      <c r="DB59" s="23">
        <f>'2022'!CV6</f>
        <v>1852</v>
      </c>
      <c r="DC59" s="55">
        <f>'2022'!CW6</f>
        <v>51</v>
      </c>
      <c r="DD59" s="61">
        <f>'2022'!CX6</f>
        <v>4</v>
      </c>
      <c r="DE59" s="61">
        <f>'2022'!CY6</f>
        <v>8</v>
      </c>
      <c r="DF59" s="61">
        <f>'2022'!CZ6</f>
        <v>4</v>
      </c>
      <c r="DG59" s="73">
        <f>'2022'!DA6</f>
        <v>2.2200000000000002</v>
      </c>
      <c r="DH59" s="62">
        <f>'2022'!DB6</f>
        <v>9</v>
      </c>
      <c r="DI59" s="22">
        <f>'2022'!DC6</f>
        <v>2751</v>
      </c>
      <c r="DJ59" s="23">
        <f>'2022'!DD6</f>
        <v>2896</v>
      </c>
      <c r="DK59" s="23">
        <f>'2022'!DE6</f>
        <v>19</v>
      </c>
      <c r="DL59" s="23">
        <f>'2022'!DF6</f>
        <v>9</v>
      </c>
      <c r="DM59" s="23">
        <f>'2022'!DG6</f>
        <v>365</v>
      </c>
      <c r="DN59" s="23">
        <f>'2022'!DH6</f>
        <v>242</v>
      </c>
      <c r="DO59" s="23">
        <f>'2022'!DI6</f>
        <v>74.400000000000006</v>
      </c>
      <c r="DP59" s="74">
        <f>'2022'!DJ6</f>
        <v>3.4</v>
      </c>
      <c r="DQ59" s="74">
        <f>'2022'!DK6</f>
        <v>3.9</v>
      </c>
      <c r="DR59" s="74">
        <f>'2022'!DL6</f>
        <v>34.799999999999997</v>
      </c>
      <c r="DS59" s="23">
        <f>'2022'!DM6</f>
        <v>463</v>
      </c>
      <c r="DT59" s="23">
        <f>'2022'!DN6</f>
        <v>2429</v>
      </c>
      <c r="DU59" s="55">
        <f>'2022'!DO6</f>
        <v>47</v>
      </c>
      <c r="DV59" s="61">
        <f>'2022'!DP6</f>
        <v>5.9</v>
      </c>
      <c r="DW59" s="61">
        <f>'2022'!DQ6</f>
        <v>5</v>
      </c>
      <c r="DX59" s="61">
        <f>'2022'!DR6</f>
        <v>9</v>
      </c>
      <c r="DY59" s="73">
        <f>'2022'!DS6</f>
        <v>2.59</v>
      </c>
      <c r="DZ59" s="62">
        <f>'2022'!DT6</f>
        <v>17</v>
      </c>
      <c r="EA59" s="22">
        <f>'2022'!DU6</f>
        <v>3200</v>
      </c>
      <c r="EB59" s="23">
        <f>'2022'!DV6</f>
        <v>3430</v>
      </c>
      <c r="EC59" s="23">
        <f>'2022'!DW6</f>
        <v>19</v>
      </c>
      <c r="ED59" s="23">
        <f>'2022'!DX6</f>
        <v>8</v>
      </c>
      <c r="EE59" s="23">
        <f>'2022'!DY6</f>
        <v>409</v>
      </c>
      <c r="EF59" s="23">
        <f>'2022'!DZ6</f>
        <v>292</v>
      </c>
      <c r="EG59" s="23">
        <f>'2022'!EA6</f>
        <v>79</v>
      </c>
      <c r="EH59" s="24">
        <f>'2022'!EB6</f>
        <v>2.6</v>
      </c>
      <c r="EI59" s="24">
        <f>'2022'!EC6</f>
        <v>2.7</v>
      </c>
      <c r="EJ59" s="24">
        <f>'2022'!ED6</f>
        <v>43.2</v>
      </c>
      <c r="EK59" s="23">
        <f>'2022'!EE6</f>
        <v>354</v>
      </c>
      <c r="EL59" s="23">
        <f>'2022'!EF6</f>
        <v>2200</v>
      </c>
      <c r="EM59" s="55">
        <f>'2022'!EG6</f>
        <v>33</v>
      </c>
      <c r="EN59" s="73">
        <f>'2022'!EH6</f>
        <v>5.0999999999999996</v>
      </c>
      <c r="EO59" s="61">
        <f>'2022'!EI6</f>
        <v>1</v>
      </c>
      <c r="EP59" s="61">
        <f>'2022'!EJ6</f>
        <v>2</v>
      </c>
      <c r="EQ59" s="73">
        <f>'2022'!EK6</f>
        <v>2.59</v>
      </c>
      <c r="ER59" s="62">
        <f>'2022'!EL6</f>
        <v>11</v>
      </c>
    </row>
    <row r="60" spans="1:148" ht="15.75" customHeight="1" x14ac:dyDescent="0.2">
      <c r="A60" s="111">
        <f t="shared" si="0"/>
        <v>58</v>
      </c>
      <c r="B60" s="109">
        <f>'2022'!A7</f>
        <v>5</v>
      </c>
      <c r="C60" s="109">
        <v>2022</v>
      </c>
      <c r="D60" s="86" t="str">
        <f>'2022'!B7</f>
        <v>Desmond Ridder</v>
      </c>
      <c r="E60" s="86" t="str" cm="1">
        <f t="array" ref="E60">_xlfn.IFS(F60&gt;13,"Cornerstone",AND(F60&gt;11.5,F60&lt;13),"Elite",AND(F60&gt;10,F60&lt;11.5),"Elite Upside",AND(F60&gt;=8.5,F60&lt;10),"Upside",AND(F60&gt;6.25,F60&lt;8.5),"Upside Lite",AND(F60&gt;4.5,F60&lt;6.25),"Outlier",AND(F60&gt;=3.5,F60&lt;4.5),"Outlier Lite",F60&lt;3.5,"Purgatory")</f>
        <v>Upside Lite</v>
      </c>
      <c r="F60" s="11">
        <f>'2022'!C7</f>
        <v>6.6197656250000003</v>
      </c>
      <c r="G60" s="11">
        <f t="shared" si="1"/>
        <v>71.899999999999991</v>
      </c>
      <c r="H60" s="245">
        <f t="shared" si="2"/>
        <v>0.39587900650804281</v>
      </c>
      <c r="I60" s="43" t="str">
        <f>'2022'!D7</f>
        <v>Cincinnati</v>
      </c>
      <c r="J60" s="14">
        <f>'2022'!E7</f>
        <v>6</v>
      </c>
      <c r="K60" s="44">
        <f>'2022'!F7</f>
        <v>36403</v>
      </c>
      <c r="L60" s="15">
        <f>'2022'!G7</f>
        <v>26.093150684931508</v>
      </c>
      <c r="M60" s="15" t="str">
        <f>'2022'!H7</f>
        <v>SR</v>
      </c>
      <c r="N60" s="15">
        <f>'2022'!I7</f>
        <v>22.671232876712327</v>
      </c>
      <c r="O60" s="15" t="str">
        <f>'2022'!J7</f>
        <v>Mobile Passer</v>
      </c>
      <c r="P60" s="14">
        <f>'2022'!K7</f>
        <v>75</v>
      </c>
      <c r="Q60" s="14">
        <f>'2022'!L7</f>
        <v>211</v>
      </c>
      <c r="R60" s="15">
        <f t="shared" si="3"/>
        <v>26.372899608021438</v>
      </c>
      <c r="S60" s="14">
        <f>'2022'!M7</f>
        <v>4.5199999999999996</v>
      </c>
      <c r="T60" s="16">
        <f>'2022'!N7</f>
        <v>3</v>
      </c>
      <c r="U60" s="46">
        <f>'2022'!O7</f>
        <v>0</v>
      </c>
      <c r="V60" s="47">
        <f>'2022'!P7</f>
        <v>0.85704250087811729</v>
      </c>
      <c r="W60" s="47">
        <f>'2022'!Q7</f>
        <v>0.84992163009404387</v>
      </c>
      <c r="X60" s="47">
        <f>'2022'!R7</f>
        <v>0.95976529756915341</v>
      </c>
      <c r="Y60" s="47">
        <f>'2022'!S7</f>
        <v>0.98430559668344686</v>
      </c>
      <c r="Z60" s="17">
        <f>'2022'!T7</f>
        <v>0.98430559668344686</v>
      </c>
      <c r="AA60" s="17">
        <f>'2022'!U7</f>
        <v>0.7382291975125852</v>
      </c>
      <c r="AB60" s="17">
        <f>'2022'!V7</f>
        <v>0.31308619919606967</v>
      </c>
      <c r="AC60" s="17">
        <f>'2022'!W7</f>
        <v>0.20671243325705568</v>
      </c>
      <c r="AD60" s="17">
        <f>'2022'!X7</f>
        <v>0.2598993162265627</v>
      </c>
      <c r="AE60" s="18">
        <f>'2022'!Y7</f>
        <v>0.19492448716992203</v>
      </c>
      <c r="AF60" s="19">
        <f>'2022'!Z7</f>
        <v>19.013698630136986</v>
      </c>
      <c r="AG60" s="20">
        <f>'2022'!AA7</f>
        <v>101.10175901589727</v>
      </c>
      <c r="AH60" s="71">
        <f>'2022'!AB7</f>
        <v>0.66428571428571426</v>
      </c>
      <c r="AI60" s="102">
        <f>'2022'!AC7</f>
        <v>13.295999999999999</v>
      </c>
      <c r="AJ60" s="71">
        <f>'2022'!AD7</f>
        <v>0.7390000000000001</v>
      </c>
      <c r="AK60" s="71">
        <f>'2022'!AE7</f>
        <v>6.5000000000000002E-2</v>
      </c>
      <c r="AL60" s="71">
        <f>'2022'!AF7</f>
        <v>0.02</v>
      </c>
      <c r="AM60" s="70">
        <f>'2022'!AG7</f>
        <v>0.52100000000000002</v>
      </c>
      <c r="AN60" s="20">
        <f>'2022'!AH7</f>
        <v>8.1999999999999993</v>
      </c>
      <c r="AO60" s="20">
        <f>'2022'!AI7</f>
        <v>0.16393442622950818</v>
      </c>
      <c r="AP60" s="76">
        <f>'2022'!AJ7</f>
        <v>2.97</v>
      </c>
      <c r="AQ60" s="21">
        <f>'2022'!AK7</f>
        <v>8</v>
      </c>
      <c r="AR60" s="21">
        <f>'2022'!AL7</f>
        <v>7</v>
      </c>
      <c r="AS60" s="21">
        <f>'2022'!AM7</f>
        <v>3</v>
      </c>
      <c r="AT60" s="21">
        <f>'2022'!AN7</f>
        <v>5</v>
      </c>
      <c r="AU60" s="21">
        <f>'2022'!AO7</f>
        <v>10</v>
      </c>
      <c r="AV60" s="21">
        <f>'2022'!AP7</f>
        <v>6</v>
      </c>
      <c r="AW60" s="21">
        <f>'2022'!AQ7</f>
        <v>8</v>
      </c>
      <c r="AX60" s="21">
        <f>'2022'!AR7</f>
        <v>10</v>
      </c>
      <c r="AY60" s="21">
        <f>'2022'!AS7</f>
        <v>3</v>
      </c>
      <c r="AZ60" s="21">
        <f>'2022'!AT7</f>
        <v>6</v>
      </c>
      <c r="BA60" s="21">
        <f>'2022'!AU7</f>
        <v>3</v>
      </c>
      <c r="BB60" s="21">
        <f>'2022'!AV7</f>
        <v>0</v>
      </c>
      <c r="BC60" s="21">
        <f>'2022'!AW7</f>
        <v>8.82</v>
      </c>
      <c r="BD60" s="21">
        <f>'2022'!AX7</f>
        <v>8.82</v>
      </c>
      <c r="BE60" s="21">
        <f>'2022'!AY7</f>
        <v>1.0125</v>
      </c>
      <c r="BF60" s="130">
        <f>'2022'!AZ7</f>
        <v>0.75937499999999991</v>
      </c>
      <c r="BG60" s="103">
        <f>'2022'!BA7</f>
        <v>0</v>
      </c>
      <c r="BH60" s="23">
        <f>'2022'!BB7</f>
        <v>1</v>
      </c>
      <c r="BI60" s="23">
        <f>'2022'!BC7</f>
        <v>0</v>
      </c>
      <c r="BJ60" s="23">
        <f>'2022'!BD7</f>
        <v>0</v>
      </c>
      <c r="BK60" s="23">
        <f>'2022'!BE7</f>
        <v>0</v>
      </c>
      <c r="BL60" s="23">
        <f>'2022'!BF7</f>
        <v>0</v>
      </c>
      <c r="BM60" s="23">
        <f>'2022'!BG7</f>
        <v>0</v>
      </c>
      <c r="BN60" s="74">
        <f>'2022'!BH7</f>
        <v>0</v>
      </c>
      <c r="BO60" s="74">
        <f>'2022'!BI7</f>
        <v>0</v>
      </c>
      <c r="BP60" s="74">
        <f>'2022'!BJ7</f>
        <v>0</v>
      </c>
      <c r="BQ60" s="23">
        <f>'2022'!BK7</f>
        <v>0</v>
      </c>
      <c r="BR60" s="23">
        <f>'2022'!BL7</f>
        <v>1</v>
      </c>
      <c r="BS60" s="55">
        <f>'2022'!BM7</f>
        <v>0</v>
      </c>
      <c r="BT60" s="61">
        <f>'2022'!BN7</f>
        <v>0</v>
      </c>
      <c r="BU60" s="61">
        <f>'2022'!BO7</f>
        <v>0</v>
      </c>
      <c r="BV60" s="61">
        <f>'2022'!BP7</f>
        <v>0</v>
      </c>
      <c r="BW60" s="72">
        <f>'2022'!BQ7</f>
        <v>0</v>
      </c>
      <c r="BX60" s="61">
        <f>'2022'!BR7</f>
        <v>0</v>
      </c>
      <c r="BY60" s="22">
        <f>'2022'!BS7</f>
        <v>2440</v>
      </c>
      <c r="BZ60" s="23">
        <f>'2022'!BT7</f>
        <v>2847</v>
      </c>
      <c r="CA60" s="23">
        <f>'2022'!BU7</f>
        <v>20</v>
      </c>
      <c r="CB60" s="23">
        <f>'2022'!BV7</f>
        <v>5</v>
      </c>
      <c r="CC60" s="23">
        <f>'2022'!BW7</f>
        <v>316</v>
      </c>
      <c r="CD60" s="23">
        <f>'2022'!BX7</f>
        <v>194</v>
      </c>
      <c r="CE60" s="23">
        <f>'2022'!BY7</f>
        <v>73.5</v>
      </c>
      <c r="CF60" s="74">
        <f>'2022'!BZ7</f>
        <v>7.3</v>
      </c>
      <c r="CG60" s="74">
        <f>'2022'!CA7</f>
        <v>2.8</v>
      </c>
      <c r="CH60" s="74">
        <f>'2022'!CB7</f>
        <v>43.9</v>
      </c>
      <c r="CI60" s="23">
        <f>'2022'!CC7</f>
        <v>742</v>
      </c>
      <c r="CJ60" s="23">
        <f>'2022'!CD7</f>
        <v>3299</v>
      </c>
      <c r="CK60" s="55">
        <f>'2022'!CE7</f>
        <v>97</v>
      </c>
      <c r="CL60" s="61">
        <f>'2022'!CF7</f>
        <v>5.7</v>
      </c>
      <c r="CM60" s="61">
        <f>'2022'!CG7</f>
        <v>5</v>
      </c>
      <c r="CN60" s="61">
        <f>'2022'!CH7</f>
        <v>10</v>
      </c>
      <c r="CO60" s="73">
        <f>'2022'!CI7</f>
        <v>2.25</v>
      </c>
      <c r="CP60" s="62">
        <f>'2022'!CJ7</f>
        <v>27</v>
      </c>
      <c r="CQ60" s="22">
        <f>'2022'!CK7</f>
        <v>2169</v>
      </c>
      <c r="CR60" s="23">
        <f>'2022'!CL7</f>
        <v>2552</v>
      </c>
      <c r="CS60" s="23">
        <f>'2022'!CM7</f>
        <v>18</v>
      </c>
      <c r="CT60" s="23">
        <f>'2022'!CN7</f>
        <v>9</v>
      </c>
      <c r="CU60" s="23">
        <f>'2022'!CO7</f>
        <v>326</v>
      </c>
      <c r="CV60" s="23">
        <f>'2022'!CP7</f>
        <v>179</v>
      </c>
      <c r="CW60" s="23">
        <f>'2022'!CQ7</f>
        <v>66.8</v>
      </c>
      <c r="CX60" s="24">
        <f>'2022'!CR7</f>
        <v>5.6</v>
      </c>
      <c r="CY60" s="24">
        <f>'2022'!CS7</f>
        <v>3.4</v>
      </c>
      <c r="CZ60" s="23">
        <f>'2022'!CT7</f>
        <v>36</v>
      </c>
      <c r="DA60" s="23">
        <f>'2022'!CU7</f>
        <v>787</v>
      </c>
      <c r="DB60" s="23">
        <f>'2022'!CV7</f>
        <v>3102</v>
      </c>
      <c r="DC60" s="55">
        <f>'2022'!CW7</f>
        <v>89</v>
      </c>
      <c r="DD60" s="61">
        <f>'2022'!CX7</f>
        <v>6.2</v>
      </c>
      <c r="DE60" s="61">
        <f>'2022'!CY7</f>
        <v>5</v>
      </c>
      <c r="DF60" s="61">
        <f>'2022'!CZ7</f>
        <v>19</v>
      </c>
      <c r="DG60" s="73">
        <f>'2022'!DA7</f>
        <v>2.83</v>
      </c>
      <c r="DH60" s="62">
        <f>'2022'!DB7</f>
        <v>36</v>
      </c>
      <c r="DI60" s="22">
        <f>'2022'!DC7</f>
        <v>2290</v>
      </c>
      <c r="DJ60" s="23">
        <f>'2022'!DD7</f>
        <v>2386</v>
      </c>
      <c r="DK60" s="23">
        <f>'2022'!DE7</f>
        <v>19</v>
      </c>
      <c r="DL60" s="23">
        <f>'2022'!DF7</f>
        <v>6</v>
      </c>
      <c r="DM60" s="23">
        <f>'2022'!DG7</f>
        <v>280</v>
      </c>
      <c r="DN60" s="23">
        <f>'2022'!DH7</f>
        <v>186</v>
      </c>
      <c r="DO60" s="23">
        <f>'2022'!DI7</f>
        <v>73.5</v>
      </c>
      <c r="DP60" s="74">
        <f>'2022'!DJ7</f>
        <v>4.8</v>
      </c>
      <c r="DQ60" s="74">
        <f>'2022'!DK7</f>
        <v>3.2</v>
      </c>
      <c r="DR60" s="74">
        <f>'2022'!DL7</f>
        <v>33.299999999999997</v>
      </c>
      <c r="DS60" s="23">
        <f>'2022'!DM7</f>
        <v>701</v>
      </c>
      <c r="DT60" s="23">
        <f>'2022'!DN7</f>
        <v>2239</v>
      </c>
      <c r="DU60" s="55">
        <f>'2022'!DO7</f>
        <v>61</v>
      </c>
      <c r="DV60" s="61">
        <f>'2022'!DP7</f>
        <v>8.1999999999999993</v>
      </c>
      <c r="DW60" s="61">
        <f>'2022'!DQ7</f>
        <v>12</v>
      </c>
      <c r="DX60" s="61">
        <f>'2022'!DR7</f>
        <v>10</v>
      </c>
      <c r="DY60" s="73">
        <f>'2022'!DS7</f>
        <v>2.97</v>
      </c>
      <c r="DZ60" s="62">
        <f>'2022'!DT7</f>
        <v>25</v>
      </c>
      <c r="EA60" s="22">
        <f>'2022'!DU7</f>
        <v>3324</v>
      </c>
      <c r="EB60" s="23">
        <f>'2022'!DV7</f>
        <v>3377</v>
      </c>
      <c r="EC60" s="23">
        <f>'2022'!DW7</f>
        <v>30</v>
      </c>
      <c r="ED60" s="23">
        <f>'2022'!DX7</f>
        <v>8</v>
      </c>
      <c r="EE60" s="23">
        <f>'2022'!DY7</f>
        <v>387</v>
      </c>
      <c r="EF60" s="23">
        <f>'2022'!DZ7</f>
        <v>250</v>
      </c>
      <c r="EG60" s="23">
        <f>'2022'!EA7</f>
        <v>73.900000000000006</v>
      </c>
      <c r="EH60" s="24">
        <f>'2022'!EB7</f>
        <v>6.5</v>
      </c>
      <c r="EI60" s="24">
        <f>'2022'!EC7</f>
        <v>2</v>
      </c>
      <c r="EJ60" s="24">
        <f>'2022'!ED7</f>
        <v>52.1</v>
      </c>
      <c r="EK60" s="23">
        <f>'2022'!EE7</f>
        <v>542</v>
      </c>
      <c r="EL60" s="23">
        <f>'2022'!EF7</f>
        <v>2622</v>
      </c>
      <c r="EM60" s="55">
        <f>'2022'!EG7</f>
        <v>76</v>
      </c>
      <c r="EN60" s="73">
        <f>'2022'!EH7</f>
        <v>5.6</v>
      </c>
      <c r="EO60" s="61">
        <f>'2022'!EI7</f>
        <v>6</v>
      </c>
      <c r="EP60" s="61">
        <f>'2022'!EJ7</f>
        <v>6</v>
      </c>
      <c r="EQ60" s="73">
        <f>'2022'!EK7</f>
        <v>2.54</v>
      </c>
      <c r="ER60" s="62">
        <f>'2022'!EL7</f>
        <v>16</v>
      </c>
    </row>
    <row r="61" spans="1:148" ht="15.75" customHeight="1" x14ac:dyDescent="0.2">
      <c r="A61" s="111">
        <f t="shared" si="0"/>
        <v>59</v>
      </c>
      <c r="B61" s="109">
        <f>'2016'!A7</f>
        <v>5</v>
      </c>
      <c r="C61" s="109">
        <v>2016</v>
      </c>
      <c r="D61" s="86" t="str">
        <f>'2016'!B7</f>
        <v>Christian Hackenberg</v>
      </c>
      <c r="E61" s="86" t="str" cm="1">
        <f t="array" ref="E61">_xlfn.IFS(F61&gt;13,"Cornerstone",AND(F61&gt;11.5,F61&lt;13),"Elite",AND(F61&gt;10,F61&lt;11.5),"Elite Upside",AND(F61&gt;=8.5,F61&lt;10),"Upside",AND(F61&gt;6.25,F61&lt;8.5),"Upside Lite",AND(F61&gt;4.5,F61&lt;6.25),"Outlier",AND(F61&gt;=3.5,F61&lt;4.5),"Outlier Lite",F61&lt;3.5,"Purgatory")</f>
        <v>Upside Lite</v>
      </c>
      <c r="F61" s="11">
        <f>'2016'!C7</f>
        <v>6.4312500000000004</v>
      </c>
      <c r="G61" s="11">
        <f t="shared" si="1"/>
        <v>71.399999999999991</v>
      </c>
      <c r="H61" s="245">
        <f t="shared" si="2"/>
        <v>0.34084385089535901</v>
      </c>
      <c r="I61" s="43" t="str">
        <f>'2016'!D7</f>
        <v>Penn State</v>
      </c>
      <c r="J61" s="14">
        <f>'2016'!E7</f>
        <v>2</v>
      </c>
      <c r="K61" s="44">
        <f>'2016'!F7</f>
        <v>34744</v>
      </c>
      <c r="L61" s="15">
        <f>'2016'!G7</f>
        <v>30.638356164383563</v>
      </c>
      <c r="M61" s="15" t="str">
        <f>'2016'!H7</f>
        <v>JR</v>
      </c>
      <c r="N61" s="15">
        <f>'2016'!I7</f>
        <v>21.213698630136985</v>
      </c>
      <c r="O61" s="15" t="str">
        <f>'2016'!J7</f>
        <v>Pocket Passer</v>
      </c>
      <c r="P61" s="14">
        <f>'2016'!K7</f>
        <v>76</v>
      </c>
      <c r="Q61" s="14">
        <f>'2016'!L7</f>
        <v>228</v>
      </c>
      <c r="R61" s="15">
        <f t="shared" si="3"/>
        <v>27.752723926500487</v>
      </c>
      <c r="S61" s="14">
        <f>'2016'!M7</f>
        <v>4.78</v>
      </c>
      <c r="T61" s="16">
        <f>'2016'!N7</f>
        <v>2</v>
      </c>
      <c r="U61" s="46">
        <f>'2016'!O7</f>
        <v>0</v>
      </c>
      <c r="V61" s="47">
        <f>'2016'!P7</f>
        <v>0</v>
      </c>
      <c r="W61" s="47">
        <f>'2016'!Q7</f>
        <v>0.95016077170418012</v>
      </c>
      <c r="X61" s="47">
        <f>'2016'!R7</f>
        <v>0.97758734344100195</v>
      </c>
      <c r="Y61" s="47">
        <f>'2016'!S7</f>
        <v>0.90494978479196553</v>
      </c>
      <c r="Z61" s="17">
        <f>'2016'!T7</f>
        <v>0.94126856411648374</v>
      </c>
      <c r="AA61" s="17">
        <f>'2016'!U7</f>
        <v>0.94126856411648374</v>
      </c>
      <c r="AB61" s="17">
        <f>'2016'!V7</f>
        <v>0.11860174781523096</v>
      </c>
      <c r="AC61" s="17">
        <f>'2016'!W7</f>
        <v>6.2562562562562568E-2</v>
      </c>
      <c r="AD61" s="17">
        <f>'2016'!X7</f>
        <v>9.0582155188896757E-2</v>
      </c>
      <c r="AE61" s="18">
        <f>'2016'!Y7</f>
        <v>9.0582155188896757E-2</v>
      </c>
      <c r="AF61" s="19">
        <f>'2016'!Z7</f>
        <v>18.556164383561644</v>
      </c>
      <c r="AG61" s="20">
        <f>'2016'!AA7</f>
        <v>87.348058485174278</v>
      </c>
      <c r="AH61" s="71">
        <f>'2016'!AB7</f>
        <v>0.55555555555555558</v>
      </c>
      <c r="AI61" s="102">
        <f>'2016'!AC7</f>
        <v>13.140625</v>
      </c>
      <c r="AJ61" s="71">
        <f>'2016'!AD7</f>
        <v>0.65700000000000003</v>
      </c>
      <c r="AK61" s="71">
        <f>'2016'!AE7</f>
        <v>4.7E-2</v>
      </c>
      <c r="AL61" s="71">
        <f>'2016'!AF7</f>
        <v>2.7000000000000003E-2</v>
      </c>
      <c r="AM61" s="70">
        <f>'2016'!AG7</f>
        <v>0.39700000000000002</v>
      </c>
      <c r="AN61" s="20">
        <f>'2016'!AH7</f>
        <v>3.7</v>
      </c>
      <c r="AO61" s="20">
        <f>'2016'!AI7</f>
        <v>0</v>
      </c>
      <c r="AP61" s="76">
        <f>'2016'!AJ7</f>
        <v>2.56</v>
      </c>
      <c r="AQ61" s="21">
        <f>'2016'!AK7</f>
        <v>9</v>
      </c>
      <c r="AR61" s="21">
        <f>'2016'!AL7</f>
        <v>7</v>
      </c>
      <c r="AS61" s="21">
        <f>'2016'!AM7</f>
        <v>0</v>
      </c>
      <c r="AT61" s="21">
        <f>'2016'!AN7</f>
        <v>1</v>
      </c>
      <c r="AU61" s="21">
        <f>'2016'!AO7</f>
        <v>8</v>
      </c>
      <c r="AV61" s="21">
        <f>'2016'!AP7</f>
        <v>0</v>
      </c>
      <c r="AW61" s="21">
        <f>'2016'!AQ7</f>
        <v>3</v>
      </c>
      <c r="AX61" s="21">
        <f>'2016'!AR7</f>
        <v>1</v>
      </c>
      <c r="AY61" s="21">
        <f>'2016'!AS7</f>
        <v>0</v>
      </c>
      <c r="AZ61" s="21">
        <f>'2016'!AT7</f>
        <v>5</v>
      </c>
      <c r="BA61" s="21">
        <f>'2016'!AU7</f>
        <v>6</v>
      </c>
      <c r="BB61" s="21">
        <f>'2016'!AV7</f>
        <v>0</v>
      </c>
      <c r="BC61" s="21">
        <f>'2016'!AW7</f>
        <v>4.75</v>
      </c>
      <c r="BD61" s="21">
        <f>'2016'!AX7</f>
        <v>3.5625</v>
      </c>
      <c r="BE61" s="21">
        <f>'2016'!AY7</f>
        <v>0.33750000000000002</v>
      </c>
      <c r="BF61" s="130">
        <f>'2016'!AZ7</f>
        <v>0</v>
      </c>
      <c r="BG61" s="103">
        <f>'2016'!BA7</f>
        <v>0</v>
      </c>
      <c r="BH61" s="23">
        <f>'2016'!BB7</f>
        <v>1</v>
      </c>
      <c r="BI61" s="23">
        <f>'2016'!BC7</f>
        <v>0</v>
      </c>
      <c r="BJ61" s="23">
        <f>'2016'!BD7</f>
        <v>0</v>
      </c>
      <c r="BK61" s="23">
        <f>'2016'!BE7</f>
        <v>0</v>
      </c>
      <c r="BL61" s="23">
        <f>'2016'!BF7</f>
        <v>0</v>
      </c>
      <c r="BM61" s="23">
        <f>'2016'!BG7</f>
        <v>0</v>
      </c>
      <c r="BN61" s="74">
        <f>'2016'!BH7</f>
        <v>0</v>
      </c>
      <c r="BO61" s="74">
        <f>'2016'!BI7</f>
        <v>0</v>
      </c>
      <c r="BP61" s="74">
        <f>'2016'!BJ7</f>
        <v>0</v>
      </c>
      <c r="BQ61" s="23">
        <f>'2016'!BK7</f>
        <v>0</v>
      </c>
      <c r="BR61" s="23">
        <f>'2016'!BL7</f>
        <v>1</v>
      </c>
      <c r="BS61" s="55">
        <f>'2016'!BM7</f>
        <v>0</v>
      </c>
      <c r="BT61" s="61">
        <f>'2016'!BN7</f>
        <v>0</v>
      </c>
      <c r="BU61" s="61">
        <f>'2016'!BO7</f>
        <v>0</v>
      </c>
      <c r="BV61" s="61">
        <f>'2016'!BP7</f>
        <v>0</v>
      </c>
      <c r="BW61" s="72">
        <f>'2016'!BQ7</f>
        <v>0</v>
      </c>
      <c r="BX61" s="61">
        <f>'2016'!BR7</f>
        <v>0</v>
      </c>
      <c r="BY61" s="22">
        <f>'2016'!BS7</f>
        <v>0</v>
      </c>
      <c r="BZ61" s="23">
        <f>'2016'!BT7</f>
        <v>1</v>
      </c>
      <c r="CA61" s="23">
        <f>'2016'!BU7</f>
        <v>0</v>
      </c>
      <c r="CB61" s="23">
        <f>'2016'!BV7</f>
        <v>0</v>
      </c>
      <c r="CC61" s="23">
        <f>'2016'!BW7</f>
        <v>0</v>
      </c>
      <c r="CD61" s="23">
        <f>'2016'!BX7</f>
        <v>0</v>
      </c>
      <c r="CE61" s="23">
        <f>'2016'!BY7</f>
        <v>0</v>
      </c>
      <c r="CF61" s="74">
        <f>'2016'!BZ7</f>
        <v>0</v>
      </c>
      <c r="CG61" s="74">
        <f>'2016'!CA7</f>
        <v>0</v>
      </c>
      <c r="CH61" s="74">
        <f>'2016'!CB7</f>
        <v>0</v>
      </c>
      <c r="CI61" s="23">
        <f>'2016'!CC7</f>
        <v>0</v>
      </c>
      <c r="CJ61" s="23">
        <f>'2016'!CD7</f>
        <v>1</v>
      </c>
      <c r="CK61" s="55">
        <f>'2016'!CE7</f>
        <v>0</v>
      </c>
      <c r="CL61" s="61">
        <f>'2016'!CF7</f>
        <v>0</v>
      </c>
      <c r="CM61" s="61">
        <f>'2016'!CG7</f>
        <v>0</v>
      </c>
      <c r="CN61" s="61">
        <f>'2016'!CH7</f>
        <v>0</v>
      </c>
      <c r="CO61" s="73">
        <f>'2016'!CI7</f>
        <v>0</v>
      </c>
      <c r="CP61" s="62">
        <f>'2016'!CJ7</f>
        <v>0</v>
      </c>
      <c r="CQ61" s="22">
        <f>'2016'!CK7</f>
        <v>2955</v>
      </c>
      <c r="CR61" s="23">
        <f>'2016'!CL7</f>
        <v>3110</v>
      </c>
      <c r="CS61" s="23">
        <f>'2016'!CM7</f>
        <v>20</v>
      </c>
      <c r="CT61" s="23">
        <f>'2016'!CN7</f>
        <v>10</v>
      </c>
      <c r="CU61" s="23">
        <f>'2016'!CO7</f>
        <v>392</v>
      </c>
      <c r="CV61" s="23">
        <f>'2016'!CP7</f>
        <v>231</v>
      </c>
      <c r="CW61" s="23">
        <f>'2016'!CQ7</f>
        <v>0</v>
      </c>
      <c r="CX61" s="24">
        <f>'2016'!CR7</f>
        <v>0</v>
      </c>
      <c r="CY61" s="24">
        <f>'2016'!CS7</f>
        <v>0</v>
      </c>
      <c r="CZ61" s="23">
        <f>'2016'!CT7</f>
        <v>0</v>
      </c>
      <c r="DA61" s="23">
        <f>'2016'!CU7</f>
        <v>0</v>
      </c>
      <c r="DB61" s="23">
        <f>'2016'!CV7</f>
        <v>1</v>
      </c>
      <c r="DC61" s="55">
        <f>'2016'!CW7</f>
        <v>0</v>
      </c>
      <c r="DD61" s="61">
        <f>'2016'!CX7</f>
        <v>0</v>
      </c>
      <c r="DE61" s="61">
        <f>'2016'!CY7</f>
        <v>0</v>
      </c>
      <c r="DF61" s="61">
        <f>'2016'!CZ7</f>
        <v>0</v>
      </c>
      <c r="DG61" s="73">
        <f>'2016'!DA7</f>
        <v>0</v>
      </c>
      <c r="DH61" s="62">
        <f>'2016'!DB7</f>
        <v>0</v>
      </c>
      <c r="DI61" s="22">
        <f>'2016'!DC7</f>
        <v>2966</v>
      </c>
      <c r="DJ61" s="23">
        <f>'2016'!DD7</f>
        <v>3034</v>
      </c>
      <c r="DK61" s="23">
        <f>'2016'!DE7</f>
        <v>12</v>
      </c>
      <c r="DL61" s="23">
        <f>'2016'!DF7</f>
        <v>15</v>
      </c>
      <c r="DM61" s="23">
        <f>'2016'!DG7</f>
        <v>486</v>
      </c>
      <c r="DN61" s="23">
        <f>'2016'!DH7</f>
        <v>270</v>
      </c>
      <c r="DO61" s="23">
        <f>'2016'!DI7</f>
        <v>65.7</v>
      </c>
      <c r="DP61" s="74">
        <f>'2016'!DJ7</f>
        <v>4.7</v>
      </c>
      <c r="DQ61" s="74">
        <f>'2016'!DK7</f>
        <v>3.7</v>
      </c>
      <c r="DR61" s="74">
        <f>'2016'!DL7</f>
        <v>33.299999999999997</v>
      </c>
      <c r="DS61" s="23">
        <f>'2016'!DM7</f>
        <v>190</v>
      </c>
      <c r="DT61" s="23">
        <f>'2016'!DN7</f>
        <v>1602</v>
      </c>
      <c r="DU61" s="55">
        <f>'2016'!DO7</f>
        <v>21</v>
      </c>
      <c r="DV61" s="61">
        <f>'2016'!DP7</f>
        <v>3.7</v>
      </c>
      <c r="DW61" s="61">
        <f>'2016'!DQ7</f>
        <v>0</v>
      </c>
      <c r="DX61" s="61">
        <f>'2016'!DR7</f>
        <v>0</v>
      </c>
      <c r="DY61" s="73">
        <f>'2016'!DS7</f>
        <v>1.35</v>
      </c>
      <c r="DZ61" s="62">
        <f>'2016'!DT7</f>
        <v>4</v>
      </c>
      <c r="EA61" s="22">
        <f>'2016'!DU7</f>
        <v>2523</v>
      </c>
      <c r="EB61" s="23">
        <f>'2016'!DV7</f>
        <v>2788</v>
      </c>
      <c r="EC61" s="23">
        <f>'2016'!DW7</f>
        <v>16</v>
      </c>
      <c r="ED61" s="23">
        <f>'2016'!DX7</f>
        <v>6</v>
      </c>
      <c r="EE61" s="23">
        <f>'2016'!DY7</f>
        <v>362</v>
      </c>
      <c r="EF61" s="23">
        <f>'2016'!DZ7</f>
        <v>192</v>
      </c>
      <c r="EG61" s="23">
        <f>'2016'!EA7</f>
        <v>64</v>
      </c>
      <c r="EH61" s="24">
        <f>'2016'!EB7</f>
        <v>3.2</v>
      </c>
      <c r="EI61" s="24">
        <f>'2016'!EC7</f>
        <v>2.7</v>
      </c>
      <c r="EJ61" s="24">
        <f>'2016'!ED7</f>
        <v>39.700000000000003</v>
      </c>
      <c r="EK61" s="23">
        <f>'2016'!EE7</f>
        <v>125</v>
      </c>
      <c r="EL61" s="23">
        <f>'2016'!EF7</f>
        <v>1998</v>
      </c>
      <c r="EM61" s="55">
        <f>'2016'!EG7</f>
        <v>15</v>
      </c>
      <c r="EN61" s="73">
        <f>'2016'!EH7</f>
        <v>3.5</v>
      </c>
      <c r="EO61" s="61">
        <f>'2016'!EI7</f>
        <v>2</v>
      </c>
      <c r="EP61" s="61">
        <f>'2016'!EJ7</f>
        <v>0</v>
      </c>
      <c r="EQ61" s="73">
        <f>'2016'!EK7</f>
        <v>2.56</v>
      </c>
      <c r="ER61" s="62">
        <f>'2016'!EL7</f>
        <v>3</v>
      </c>
    </row>
    <row r="62" spans="1:148" ht="15.75" customHeight="1" x14ac:dyDescent="0.2">
      <c r="A62" s="111">
        <f t="shared" si="0"/>
        <v>60</v>
      </c>
      <c r="B62" s="109">
        <f>'2025'!A6</f>
        <v>4</v>
      </c>
      <c r="C62" s="109">
        <v>2025</v>
      </c>
      <c r="D62" s="86" t="str">
        <f>'2025'!B6</f>
        <v>Dillon Gabriel</v>
      </c>
      <c r="E62" s="86" t="str" cm="1">
        <f t="array" ref="E62">_xlfn.IFS(F62&gt;13,"Cornerstone",AND(F62&gt;11.5,F62&lt;13),"Elite",AND(F62&gt;10,F62&lt;11.5),"Elite Upside",AND(F62&gt;=8.5,F62&lt;10),"Upside",AND(F62&gt;6.25,F62&lt;8.5),"Upside Lite",AND(F62&gt;4.5,F62&lt;6.25),"Outlier",AND(F62&gt;=3.5,F62&lt;4.5),"Outlier Lite",F62&lt;3.5,"Purgatory")</f>
        <v>Upside Lite</v>
      </c>
      <c r="F62" s="11">
        <f>'2025'!C6</f>
        <v>6.34821875</v>
      </c>
      <c r="G62" s="11">
        <f t="shared" si="1"/>
        <v>71</v>
      </c>
      <c r="H62" s="245">
        <f t="shared" si="2"/>
        <v>0.31660375003122282</v>
      </c>
      <c r="I62" s="43" t="str">
        <f>'2025'!D6</f>
        <v>Oregon</v>
      </c>
      <c r="J62" s="14">
        <f>'2025'!E6</f>
        <v>2</v>
      </c>
      <c r="K62" s="44">
        <f>'2025'!F6</f>
        <v>36888</v>
      </c>
      <c r="L62" s="15">
        <f>'2025'!G6</f>
        <v>24.764383561643836</v>
      </c>
      <c r="M62" s="15" t="str">
        <f>'2025'!H6</f>
        <v>RS SR</v>
      </c>
      <c r="N62" s="15">
        <f>'2025'!I6</f>
        <v>24.345205479452055</v>
      </c>
      <c r="O62" s="15" t="str">
        <f>'2025'!J6</f>
        <v>Distributor</v>
      </c>
      <c r="P62" s="14">
        <f>'2025'!K6</f>
        <v>72</v>
      </c>
      <c r="Q62" s="14">
        <f>'2025'!L6</f>
        <v>200</v>
      </c>
      <c r="R62" s="15">
        <f t="shared" si="3"/>
        <v>27.124575854089979</v>
      </c>
      <c r="S62" s="14">
        <f>'2025'!M6</f>
        <v>4.9400000000000004</v>
      </c>
      <c r="T62" s="16">
        <f>'2025'!N6</f>
        <v>3</v>
      </c>
      <c r="U62" s="46">
        <f>'2025'!O6</f>
        <v>0.9986010072747622</v>
      </c>
      <c r="V62" s="47">
        <f>'2025'!P6</f>
        <v>0.30373134328358209</v>
      </c>
      <c r="W62" s="47">
        <f>'2025'!Q6</f>
        <v>0.96193353474320242</v>
      </c>
      <c r="X62" s="47">
        <f>'2025'!R6</f>
        <v>0.86549846080985082</v>
      </c>
      <c r="Y62" s="47">
        <f>'2025'!S6</f>
        <v>0.98492205468949656</v>
      </c>
      <c r="Z62" s="17">
        <f>'2025'!T6</f>
        <v>0.99176153098212938</v>
      </c>
      <c r="AA62" s="17">
        <f>'2025'!U6</f>
        <v>0.99176153098212938</v>
      </c>
      <c r="AB62" s="17">
        <f>'2025'!V6</f>
        <v>0.18313253012048192</v>
      </c>
      <c r="AC62" s="17">
        <f>'2025'!W6</f>
        <v>0.12647554806070826</v>
      </c>
      <c r="AD62" s="17">
        <f>'2025'!X6</f>
        <v>0.15480403909059509</v>
      </c>
      <c r="AE62" s="18">
        <f>'2025'!Y6</f>
        <v>0.15480403909059509</v>
      </c>
      <c r="AF62" s="19">
        <f>'2025'!Z6</f>
        <v>18.690000000000001</v>
      </c>
      <c r="AG62" s="20">
        <f>'2025'!AA6</f>
        <v>67.166419196786308</v>
      </c>
      <c r="AH62" s="71">
        <f>'2025'!AB6</f>
        <v>0.72283813747228376</v>
      </c>
      <c r="AI62" s="102">
        <f>'2025'!AC6</f>
        <v>11.822085889570552</v>
      </c>
      <c r="AJ62" s="71">
        <f>'2025'!AD6</f>
        <v>0.81900000000000006</v>
      </c>
      <c r="AK62" s="71">
        <f>'2025'!AE6</f>
        <v>5.5999999999999994E-2</v>
      </c>
      <c r="AL62" s="71">
        <f>'2025'!AF6</f>
        <v>1.1000000000000001E-2</v>
      </c>
      <c r="AM62" s="70">
        <f>'2025'!AG6</f>
        <v>0.56299999999999994</v>
      </c>
      <c r="AN62" s="20">
        <f>'2025'!AH6</f>
        <v>5.4</v>
      </c>
      <c r="AO62" s="20">
        <f>'2025'!AI6</f>
        <v>0.22580645161290322</v>
      </c>
      <c r="AP62" s="76">
        <f>'2025'!AJ6</f>
        <v>2.5</v>
      </c>
      <c r="AQ62" s="21">
        <f>'2025'!AK6</f>
        <v>9</v>
      </c>
      <c r="AR62" s="21">
        <f>'2025'!AL6</f>
        <v>4</v>
      </c>
      <c r="AS62" s="21">
        <f>'2025'!AM6</f>
        <v>10</v>
      </c>
      <c r="AT62" s="21">
        <f>'2025'!AN6</f>
        <v>3</v>
      </c>
      <c r="AU62" s="21">
        <f>'2025'!AO6</f>
        <v>10</v>
      </c>
      <c r="AV62" s="21">
        <f>'2025'!AP6</f>
        <v>8</v>
      </c>
      <c r="AW62" s="21">
        <f>'2025'!AQ6</f>
        <v>6</v>
      </c>
      <c r="AX62" s="21">
        <f>'2025'!AR6</f>
        <v>4</v>
      </c>
      <c r="AY62" s="21">
        <f>'2025'!AS6</f>
        <v>6</v>
      </c>
      <c r="AZ62" s="21">
        <f>'2025'!AT6</f>
        <v>5</v>
      </c>
      <c r="BA62" s="21">
        <f>'2025'!AU6</f>
        <v>3</v>
      </c>
      <c r="BB62" s="21">
        <f>'2025'!AV6</f>
        <v>0</v>
      </c>
      <c r="BC62" s="21">
        <f>'2025'!AW6</f>
        <v>10.059999999999999</v>
      </c>
      <c r="BD62" s="21">
        <f>'2025'!AX6</f>
        <v>8.048</v>
      </c>
      <c r="BE62" s="21">
        <f>'2025'!AY6</f>
        <v>0.78749999999999998</v>
      </c>
      <c r="BF62" s="130">
        <f>'2025'!AZ6</f>
        <v>0.39374999999999999</v>
      </c>
      <c r="BG62" s="103">
        <f>'2025'!BA6</f>
        <v>3569</v>
      </c>
      <c r="BH62" s="23">
        <f>'2025'!BB6</f>
        <v>3574</v>
      </c>
      <c r="BI62" s="23">
        <f>'2025'!BC6</f>
        <v>32</v>
      </c>
      <c r="BJ62" s="23">
        <f>'2025'!BD6</f>
        <v>4</v>
      </c>
      <c r="BK62" s="23">
        <f>'2025'!BE6</f>
        <v>413</v>
      </c>
      <c r="BL62" s="23">
        <f>'2025'!BF6</f>
        <v>248</v>
      </c>
      <c r="BM62" s="23">
        <f>'2025'!BG6</f>
        <v>74.2</v>
      </c>
      <c r="BN62" s="74">
        <f>'2025'!BH6</f>
        <v>5.9</v>
      </c>
      <c r="BO62" s="74">
        <f>'2025'!BI6</f>
        <v>2.2999999999999998</v>
      </c>
      <c r="BP62" s="74">
        <f>'2025'!BJ6</f>
        <v>50</v>
      </c>
      <c r="BQ62" s="23">
        <f>'2025'!BK6</f>
        <v>289</v>
      </c>
      <c r="BR62" s="23">
        <f>'2025'!BL6</f>
        <v>2239</v>
      </c>
      <c r="BS62" s="55">
        <f>'2025'!BM6</f>
        <v>54</v>
      </c>
      <c r="BT62" s="61">
        <f>'2025'!BN6</f>
        <v>5.4</v>
      </c>
      <c r="BU62" s="61">
        <f>'2025'!BO6</f>
        <v>2</v>
      </c>
      <c r="BV62" s="61">
        <f>'2025'!BP6</f>
        <v>7</v>
      </c>
      <c r="BW62" s="72">
        <f>'2025'!BQ6</f>
        <v>1.65</v>
      </c>
      <c r="BX62" s="61">
        <f>'2025'!BR6</f>
        <v>10</v>
      </c>
      <c r="BY62" s="22">
        <f>'2025'!BS6</f>
        <v>814</v>
      </c>
      <c r="BZ62" s="23">
        <f>'2025'!BT6</f>
        <v>2680</v>
      </c>
      <c r="CA62" s="23">
        <f>'2025'!BU6</f>
        <v>9</v>
      </c>
      <c r="CB62" s="23">
        <f>'2025'!BV6</f>
        <v>3</v>
      </c>
      <c r="CC62" s="23">
        <f>'2025'!BW6</f>
        <v>102</v>
      </c>
      <c r="CD62" s="23">
        <f>'2025'!BX6</f>
        <v>70</v>
      </c>
      <c r="CE62" s="23">
        <f>'2025'!BY6</f>
        <v>77.599999999999994</v>
      </c>
      <c r="CF62" s="74">
        <f>'2025'!BZ6</f>
        <v>3.8</v>
      </c>
      <c r="CG62" s="74">
        <f>'2025'!CA6</f>
        <v>3.1</v>
      </c>
      <c r="CH62" s="74">
        <f>'2025'!CB6</f>
        <v>50</v>
      </c>
      <c r="CI62" s="23">
        <f>'2025'!CC6</f>
        <v>161</v>
      </c>
      <c r="CJ62" s="23">
        <f>'2025'!CD6</f>
        <v>2678</v>
      </c>
      <c r="CK62" s="55">
        <f>'2025'!CE6</f>
        <v>18</v>
      </c>
      <c r="CL62" s="61">
        <f>'2025'!CF6</f>
        <v>8.9</v>
      </c>
      <c r="CM62" s="61">
        <f>'2025'!CG6</f>
        <v>2</v>
      </c>
      <c r="CN62" s="61">
        <f>'2025'!CH6</f>
        <v>0</v>
      </c>
      <c r="CO62" s="73">
        <f>'2025'!CI6</f>
        <v>1.61</v>
      </c>
      <c r="CP62" s="62">
        <f>'2025'!CJ6</f>
        <v>5</v>
      </c>
      <c r="CQ62" s="22">
        <f>'2025'!CK6</f>
        <v>3184</v>
      </c>
      <c r="CR62" s="23">
        <f>'2025'!CL6</f>
        <v>3310</v>
      </c>
      <c r="CS62" s="23">
        <f>'2025'!CM6</f>
        <v>25</v>
      </c>
      <c r="CT62" s="23">
        <f>'2025'!CN6</f>
        <v>6</v>
      </c>
      <c r="CU62" s="23">
        <f>'2025'!CO6</f>
        <v>373</v>
      </c>
      <c r="CV62" s="23">
        <f>'2025'!CP6</f>
        <v>234</v>
      </c>
      <c r="CW62" s="23">
        <f>'2025'!CQ6</f>
        <v>72.599999999999994</v>
      </c>
      <c r="CX62" s="24">
        <f>'2025'!CR6</f>
        <v>5.6</v>
      </c>
      <c r="CY62" s="24">
        <f>'2025'!CS6</f>
        <v>1.1000000000000001</v>
      </c>
      <c r="CZ62" s="23">
        <f>'2025'!CT6</f>
        <v>45.3</v>
      </c>
      <c r="DA62" s="23">
        <f>'2025'!CU6</f>
        <v>415</v>
      </c>
      <c r="DB62" s="23">
        <f>'2025'!CV6</f>
        <v>2994</v>
      </c>
      <c r="DC62" s="55">
        <f>'2025'!CW6</f>
        <v>69</v>
      </c>
      <c r="DD62" s="61">
        <f>'2025'!CX6</f>
        <v>6</v>
      </c>
      <c r="DE62" s="61">
        <f>'2025'!CY6</f>
        <v>6</v>
      </c>
      <c r="DF62" s="61">
        <f>'2025'!CZ6</f>
        <v>9</v>
      </c>
      <c r="DG62" s="73">
        <f>'2025'!DA6</f>
        <v>1.96</v>
      </c>
      <c r="DH62" s="62">
        <f>'2025'!DB6</f>
        <v>19</v>
      </c>
      <c r="DI62" s="22">
        <f>'2025'!DC6</f>
        <v>3655</v>
      </c>
      <c r="DJ62" s="23">
        <f>'2025'!DD6</f>
        <v>4223</v>
      </c>
      <c r="DK62" s="23">
        <f>'2025'!DE6</f>
        <v>30</v>
      </c>
      <c r="DL62" s="23">
        <f>'2025'!DF6</f>
        <v>6</v>
      </c>
      <c r="DM62" s="23">
        <f>'2025'!DG6</f>
        <v>383</v>
      </c>
      <c r="DN62" s="23">
        <f>'2025'!DH6</f>
        <v>264</v>
      </c>
      <c r="DO62" s="23">
        <f>'2025'!DI6</f>
        <v>78.8</v>
      </c>
      <c r="DP62" s="74">
        <f>'2025'!DJ6</f>
        <v>5.2</v>
      </c>
      <c r="DQ62" s="74">
        <f>'2025'!DK6</f>
        <v>2.6</v>
      </c>
      <c r="DR62" s="74">
        <f>'2025'!DL6</f>
        <v>53.3</v>
      </c>
      <c r="DS62" s="23">
        <f>'2025'!DM6</f>
        <v>456</v>
      </c>
      <c r="DT62" s="23">
        <f>'2025'!DN6</f>
        <v>2490</v>
      </c>
      <c r="DU62" s="55">
        <f>'2025'!DO6</f>
        <v>85</v>
      </c>
      <c r="DV62" s="61">
        <f>'2025'!DP6</f>
        <v>5.4</v>
      </c>
      <c r="DW62" s="61">
        <f>'2025'!DQ6</f>
        <v>12</v>
      </c>
      <c r="DX62" s="61">
        <f>'2025'!DR6</f>
        <v>16</v>
      </c>
      <c r="DY62" s="73">
        <f>'2025'!DS6</f>
        <v>2.29</v>
      </c>
      <c r="DZ62" s="62">
        <f>'2025'!DT6</f>
        <v>13</v>
      </c>
      <c r="EA62" s="22">
        <f>'2025'!DU6</f>
        <v>3854</v>
      </c>
      <c r="EB62" s="23">
        <f>'2025'!DV6</f>
        <v>3913</v>
      </c>
      <c r="EC62" s="23">
        <f>'2025'!DW6</f>
        <v>30</v>
      </c>
      <c r="ED62" s="23">
        <f>'2025'!DX6</f>
        <v>6</v>
      </c>
      <c r="EE62" s="23">
        <f>'2025'!DY6</f>
        <v>451</v>
      </c>
      <c r="EF62" s="23">
        <f>'2025'!DZ6</f>
        <v>326</v>
      </c>
      <c r="EG62" s="23">
        <f>'2025'!EA6</f>
        <v>81.900000000000006</v>
      </c>
      <c r="EH62" s="24">
        <f>'2025'!EB6</f>
        <v>3.2</v>
      </c>
      <c r="EI62" s="24">
        <f>'2025'!EC6</f>
        <v>1.6</v>
      </c>
      <c r="EJ62" s="24">
        <f>'2025'!ED6</f>
        <v>56.3</v>
      </c>
      <c r="EK62" s="23">
        <f>'2025'!EE6</f>
        <v>300</v>
      </c>
      <c r="EL62" s="23">
        <f>'2025'!EF6</f>
        <v>2372</v>
      </c>
      <c r="EM62" s="55">
        <f>'2025'!EG6</f>
        <v>62</v>
      </c>
      <c r="EN62" s="73">
        <f>'2025'!EH6</f>
        <v>4.8</v>
      </c>
      <c r="EO62" s="61">
        <f>'2025'!EI6</f>
        <v>7</v>
      </c>
      <c r="EP62" s="61">
        <f>'2025'!EJ6</f>
        <v>14</v>
      </c>
      <c r="EQ62" s="73">
        <f>'2025'!EK6</f>
        <v>2.5</v>
      </c>
      <c r="ER62" s="62">
        <f>'2025'!EL6</f>
        <v>9</v>
      </c>
    </row>
    <row r="63" spans="1:148" ht="15.75" customHeight="1" x14ac:dyDescent="0.2">
      <c r="A63" s="111">
        <f t="shared" si="0"/>
        <v>61</v>
      </c>
      <c r="B63" s="109">
        <f>'2026 - WIP'!A13</f>
        <v>11</v>
      </c>
      <c r="C63" s="109">
        <v>2026</v>
      </c>
      <c r="D63" s="86" t="str">
        <f>'2026 - WIP'!B13</f>
        <v>Brendan Sorsby</v>
      </c>
      <c r="E63" s="86" t="str" cm="1">
        <f t="array" ref="E63">_xlfn.IFS(F63&gt;13,"Cornerstone",AND(F63&gt;11.5,F63&lt;13),"Elite",AND(F63&gt;10,F63&lt;11.5),"Elite Upside",AND(F63&gt;=8.5,F63&lt;10),"Upside",AND(F63&gt;6.25,F63&lt;8.5),"Upside Lite",AND(F63&gt;4.5,F63&lt;6.25),"Outlier",AND(F63&gt;=3.5,F63&lt;4.5),"Outlier Lite",F63&lt;3.5,"Purgatory")</f>
        <v>Upside Lite</v>
      </c>
      <c r="F63" s="11">
        <f>'2026 - WIP'!C13</f>
        <v>6.2590625000000006</v>
      </c>
      <c r="G63" s="11">
        <f t="shared" si="1"/>
        <v>70.5</v>
      </c>
      <c r="H63" s="245">
        <f t="shared" si="2"/>
        <v>0.29057551978456125</v>
      </c>
      <c r="I63" s="43" t="str">
        <f>'2026 - WIP'!D13</f>
        <v>Cincinnati</v>
      </c>
      <c r="J63" s="14">
        <f>'2026 - WIP'!E13</f>
        <v>3</v>
      </c>
      <c r="K63" s="44">
        <f>'2026 - WIP'!F13</f>
        <v>38006</v>
      </c>
      <c r="L63" s="15">
        <f>'2026 - WIP'!G13</f>
        <v>21.701369863013699</v>
      </c>
      <c r="M63" s="15" t="str">
        <f>'2026 - WIP'!H13</f>
        <v>RS JR</v>
      </c>
      <c r="N63" s="15">
        <f>'2026 - WIP'!I13</f>
        <v>22.282191780821918</v>
      </c>
      <c r="O63" s="15" t="str">
        <f>'2026 - WIP'!J13</f>
        <v>Run First</v>
      </c>
      <c r="P63" s="14">
        <f>'2026 - WIP'!K13</f>
        <v>75</v>
      </c>
      <c r="Q63" s="14">
        <f>'2026 - WIP'!L13</f>
        <v>235</v>
      </c>
      <c r="R63" s="15">
        <f t="shared" si="3"/>
        <v>29.37266070087696</v>
      </c>
      <c r="S63" s="14">
        <f>'2026 - WIP'!M13</f>
        <v>4.7</v>
      </c>
      <c r="T63" s="16">
        <f>'2026 - WIP'!N13</f>
        <v>0</v>
      </c>
      <c r="U63" s="46">
        <f>'2026 - WIP'!O13</f>
        <v>0</v>
      </c>
      <c r="V63" s="47">
        <f>'2026 - WIP'!P13</f>
        <v>2.6830203142966655E-3</v>
      </c>
      <c r="W63" s="47">
        <f>'2026 - WIP'!Q13</f>
        <v>0.6216216216216216</v>
      </c>
      <c r="X63" s="47">
        <f>'2026 - WIP'!R13</f>
        <v>0.99119097956307256</v>
      </c>
      <c r="Y63" s="47">
        <f>'2026 - WIP'!S13</f>
        <v>0.8534031413612565</v>
      </c>
      <c r="Z63" s="17">
        <f>'2026 - WIP'!T13</f>
        <v>0.99119097956307256</v>
      </c>
      <c r="AA63" s="17">
        <f>'2026 - WIP'!U13</f>
        <v>0.89207188160676532</v>
      </c>
      <c r="AB63" s="17">
        <f>'2026 - WIP'!V13</f>
        <v>0.22626788036410922</v>
      </c>
      <c r="AC63" s="17">
        <f>'2026 - WIP'!W13</f>
        <v>0.31454545454545457</v>
      </c>
      <c r="AD63" s="17">
        <f>'2026 - WIP'!X13</f>
        <v>0.31454545454545457</v>
      </c>
      <c r="AE63" s="18">
        <f>'2026 - WIP'!Y13</f>
        <v>0.28309090909090912</v>
      </c>
      <c r="AF63" s="19">
        <f>'2026 - WIP'!Z13</f>
        <v>19.627397260273973</v>
      </c>
      <c r="AG63" s="20">
        <f>'2026 - WIP'!AA13</f>
        <v>96.317771592036408</v>
      </c>
      <c r="AH63" s="71">
        <f>'2026 - WIP'!AB13</f>
        <v>0.69841269841269837</v>
      </c>
      <c r="AI63" s="102">
        <f>'2026 - WIP'!AC13</f>
        <v>14.818181818181818</v>
      </c>
      <c r="AJ63" s="71">
        <f>'2026 - WIP'!AD13</f>
        <v>0.77599999999999991</v>
      </c>
      <c r="AK63" s="71">
        <f>'2026 - WIP'!AE13</f>
        <v>9.0999999999999998E-2</v>
      </c>
      <c r="AL63" s="71">
        <f>'2026 - WIP'!AF13</f>
        <v>1.3000000000000001E-2</v>
      </c>
      <c r="AM63" s="70">
        <f>'2026 - WIP'!AG13</f>
        <v>0.54500000000000004</v>
      </c>
      <c r="AN63" s="20">
        <f>'2026 - WIP'!AH13</f>
        <v>6.92</v>
      </c>
      <c r="AO63" s="20">
        <f>'2026 - WIP'!AI13</f>
        <v>0.32</v>
      </c>
      <c r="AP63" s="76">
        <f>'2026 - WIP'!AJ13</f>
        <v>3.64</v>
      </c>
      <c r="AQ63" s="21">
        <f>'2026 - WIP'!AK13</f>
        <v>6</v>
      </c>
      <c r="AR63" s="21">
        <f>'2026 - WIP'!AL13</f>
        <v>10</v>
      </c>
      <c r="AS63" s="21">
        <f>'2026 - WIP'!AM13</f>
        <v>7</v>
      </c>
      <c r="AT63" s="21">
        <f>'2026 - WIP'!AN13</f>
        <v>10</v>
      </c>
      <c r="AU63" s="21">
        <f>'2026 - WIP'!AO13</f>
        <v>10</v>
      </c>
      <c r="AV63" s="21">
        <f>'2026 - WIP'!AP13</f>
        <v>7</v>
      </c>
      <c r="AW63" s="21">
        <f>'2026 - WIP'!AQ13</f>
        <v>10</v>
      </c>
      <c r="AX63" s="21">
        <f>'2026 - WIP'!AR13</f>
        <v>7</v>
      </c>
      <c r="AY63" s="21">
        <f>'2026 - WIP'!AS13</f>
        <v>10</v>
      </c>
      <c r="AZ63" s="21">
        <f>'2026 - WIP'!AT13</f>
        <v>8</v>
      </c>
      <c r="BA63" s="21">
        <f>'2026 - WIP'!AU13</f>
        <v>0</v>
      </c>
      <c r="BB63" s="21">
        <f>'2026 - WIP'!AV13</f>
        <v>0</v>
      </c>
      <c r="BC63" s="21">
        <f>'2026 - WIP'!AW13</f>
        <v>12.99</v>
      </c>
      <c r="BD63" s="21">
        <f>'2026 - WIP'!AX13</f>
        <v>12.99</v>
      </c>
      <c r="BE63" s="21">
        <f>'2026 - WIP'!AY13</f>
        <v>1.3125</v>
      </c>
      <c r="BF63" s="130">
        <f>'2026 - WIP'!AZ13</f>
        <v>0.65625</v>
      </c>
      <c r="BG63" s="103">
        <f>'2026 - WIP'!BA13</f>
        <v>0</v>
      </c>
      <c r="BH63" s="23">
        <f>'2026 - WIP'!BB13</f>
        <v>1</v>
      </c>
      <c r="BI63" s="23">
        <f>'2026 - WIP'!BC13</f>
        <v>0</v>
      </c>
      <c r="BJ63" s="23">
        <f>'2026 - WIP'!BD13</f>
        <v>0</v>
      </c>
      <c r="BK63" s="23">
        <f>'2026 - WIP'!BE13</f>
        <v>0</v>
      </c>
      <c r="BL63" s="23">
        <f>'2026 - WIP'!BF13</f>
        <v>0</v>
      </c>
      <c r="BM63" s="23">
        <f>'2026 - WIP'!BG13</f>
        <v>0</v>
      </c>
      <c r="BN63" s="74">
        <f>'2026 - WIP'!BH13</f>
        <v>0</v>
      </c>
      <c r="BO63" s="74">
        <f>'2026 - WIP'!BI13</f>
        <v>0</v>
      </c>
      <c r="BP63" s="74">
        <f>'2026 - WIP'!BJ13</f>
        <v>0</v>
      </c>
      <c r="BQ63" s="23">
        <f>'2026 - WIP'!BK13</f>
        <v>0</v>
      </c>
      <c r="BR63" s="23">
        <f>'2026 - WIP'!BL13</f>
        <v>1</v>
      </c>
      <c r="BS63" s="55">
        <f>'2026 - WIP'!BM13</f>
        <v>0</v>
      </c>
      <c r="BT63" s="61">
        <f>'2026 - WIP'!BN13</f>
        <v>0</v>
      </c>
      <c r="BU63" s="61">
        <f>'2026 - WIP'!BO13</f>
        <v>0</v>
      </c>
      <c r="BV63" s="61">
        <f>'2026 - WIP'!BP13</f>
        <v>0</v>
      </c>
      <c r="BW63" s="72">
        <f>'2026 - WIP'!BQ13</f>
        <v>0</v>
      </c>
      <c r="BX63" s="61">
        <f>'2026 - WIP'!BR13</f>
        <v>0</v>
      </c>
      <c r="BY63" s="22">
        <f>'2026 - WIP'!BS13</f>
        <v>7</v>
      </c>
      <c r="BZ63" s="23">
        <f>'2026 - WIP'!BT13</f>
        <v>2609</v>
      </c>
      <c r="CA63" s="23">
        <f>'2026 - WIP'!BU13</f>
        <v>0</v>
      </c>
      <c r="CB63" s="23">
        <f>'2026 - WIP'!BV13</f>
        <v>1</v>
      </c>
      <c r="CC63" s="23">
        <f>'2026 - WIP'!BW13</f>
        <v>5</v>
      </c>
      <c r="CD63" s="23">
        <f>'2026 - WIP'!BX13</f>
        <v>2</v>
      </c>
      <c r="CE63" s="23">
        <f>'2026 - WIP'!BY13</f>
        <v>40</v>
      </c>
      <c r="CF63" s="74">
        <f>'2026 - WIP'!BZ13</f>
        <v>0</v>
      </c>
      <c r="CG63" s="74">
        <f>'2026 - WIP'!CA13</f>
        <v>12.5</v>
      </c>
      <c r="CH63" s="74">
        <f>'2026 - WIP'!CB13</f>
        <v>0</v>
      </c>
      <c r="CI63" s="23">
        <f>'2026 - WIP'!CC13</f>
        <v>0</v>
      </c>
      <c r="CJ63" s="23">
        <f>'2026 - WIP'!CD13</f>
        <v>1627</v>
      </c>
      <c r="CK63" s="55">
        <f>'2026 - WIP'!CE13</f>
        <v>0</v>
      </c>
      <c r="CL63" s="61">
        <f>'2026 - WIP'!CF13</f>
        <v>0</v>
      </c>
      <c r="CM63" s="61">
        <f>'2026 - WIP'!CG13</f>
        <v>0</v>
      </c>
      <c r="CN63" s="61">
        <f>'2026 - WIP'!CH13</f>
        <v>0</v>
      </c>
      <c r="CO63" s="73">
        <f>'2026 - WIP'!CI13</f>
        <v>0</v>
      </c>
      <c r="CP63" s="62">
        <f>'2026 - WIP'!CJ13</f>
        <v>0</v>
      </c>
      <c r="CQ63" s="22">
        <f>'2026 - WIP'!CK13</f>
        <v>1587</v>
      </c>
      <c r="CR63" s="23">
        <f>'2026 - WIP'!CL13</f>
        <v>2553</v>
      </c>
      <c r="CS63" s="23">
        <f>'2026 - WIP'!CM13</f>
        <v>15</v>
      </c>
      <c r="CT63" s="23">
        <f>'2026 - WIP'!CN13</f>
        <v>5</v>
      </c>
      <c r="CU63" s="23">
        <f>'2026 - WIP'!CO13</f>
        <v>238</v>
      </c>
      <c r="CV63" s="23">
        <f>'2026 - WIP'!CP13</f>
        <v>135</v>
      </c>
      <c r="CW63" s="23">
        <f>'2026 - WIP'!CQ13</f>
        <v>67.099999999999994</v>
      </c>
      <c r="CX63" s="24">
        <f>'2026 - WIP'!CR13</f>
        <v>3.9</v>
      </c>
      <c r="CY63" s="24">
        <f>'2026 - WIP'!CS13</f>
        <v>2.6</v>
      </c>
      <c r="CZ63" s="23">
        <f>'2026 - WIP'!CT13</f>
        <v>35.9</v>
      </c>
      <c r="DA63" s="23">
        <f>'2026 - WIP'!CU13</f>
        <v>442</v>
      </c>
      <c r="DB63" s="23">
        <f>'2026 - WIP'!CV13</f>
        <v>1656</v>
      </c>
      <c r="DC63" s="55">
        <f>'2026 - WIP'!CW13</f>
        <v>97</v>
      </c>
      <c r="DD63" s="61">
        <f>'2026 - WIP'!CX13</f>
        <v>4.5999999999999996</v>
      </c>
      <c r="DE63" s="61">
        <f>'2026 - WIP'!CY13</f>
        <v>4</v>
      </c>
      <c r="DF63" s="61">
        <f>'2026 - WIP'!CZ13</f>
        <v>33</v>
      </c>
      <c r="DG63" s="73">
        <f>'2026 - WIP'!DA13</f>
        <v>3</v>
      </c>
      <c r="DH63" s="62">
        <f>'2026 - WIP'!DB13</f>
        <v>18</v>
      </c>
      <c r="DI63" s="22">
        <f>'2026 - WIP'!DC13</f>
        <v>2813</v>
      </c>
      <c r="DJ63" s="23">
        <f>'2026 - WIP'!DD13</f>
        <v>2838</v>
      </c>
      <c r="DK63" s="23">
        <f>'2026 - WIP'!DE13</f>
        <v>18</v>
      </c>
      <c r="DL63" s="23">
        <f>'2026 - WIP'!DF13</f>
        <v>7</v>
      </c>
      <c r="DM63" s="23">
        <f>'2026 - WIP'!DG13</f>
        <v>388</v>
      </c>
      <c r="DN63" s="23">
        <f>'2026 - WIP'!DH13</f>
        <v>248</v>
      </c>
      <c r="DO63" s="23">
        <f>'2026 - WIP'!DI13</f>
        <v>71.8</v>
      </c>
      <c r="DP63" s="74">
        <f>'2026 - WIP'!DJ13</f>
        <v>2.2000000000000002</v>
      </c>
      <c r="DQ63" s="74">
        <f>'2026 - WIP'!DK13</f>
        <v>2.9</v>
      </c>
      <c r="DR63" s="74">
        <f>'2026 - WIP'!DL13</f>
        <v>28.9</v>
      </c>
      <c r="DS63" s="23">
        <f>'2026 - WIP'!DM13</f>
        <v>522</v>
      </c>
      <c r="DT63" s="23">
        <f>'2026 - WIP'!DN13</f>
        <v>2307</v>
      </c>
      <c r="DU63" s="55">
        <f>'2026 - WIP'!DO13</f>
        <v>93</v>
      </c>
      <c r="DV63" s="61">
        <f>'2026 - WIP'!DP13</f>
        <v>5.6</v>
      </c>
      <c r="DW63" s="61">
        <f>'2026 - WIP'!DQ13</f>
        <v>9</v>
      </c>
      <c r="DX63" s="61">
        <f>'2026 - WIP'!DR13</f>
        <v>15</v>
      </c>
      <c r="DY63" s="73">
        <f>'2026 - WIP'!DS13</f>
        <v>2.99</v>
      </c>
      <c r="DZ63" s="62">
        <f>'2026 - WIP'!DT13</f>
        <v>18</v>
      </c>
      <c r="EA63" s="22">
        <f>'2026 - WIP'!DU13</f>
        <v>652</v>
      </c>
      <c r="EB63" s="23">
        <f>'2026 - WIP'!DV13</f>
        <v>764</v>
      </c>
      <c r="EC63" s="23">
        <f>'2026 - WIP'!DW13</f>
        <v>8</v>
      </c>
      <c r="ED63" s="23">
        <f>'2026 - WIP'!DX13</f>
        <v>1</v>
      </c>
      <c r="EE63" s="23">
        <f>'2026 - WIP'!DY13</f>
        <v>63</v>
      </c>
      <c r="EF63" s="23">
        <f>'2026 - WIP'!DZ13</f>
        <v>44</v>
      </c>
      <c r="EG63" s="23">
        <f>'2026 - WIP'!EA13</f>
        <v>77.599999999999994</v>
      </c>
      <c r="EH63" s="24">
        <f>'2026 - WIP'!EB13</f>
        <v>9.1</v>
      </c>
      <c r="EI63" s="24">
        <f>'2026 - WIP'!EC13</f>
        <v>1.3</v>
      </c>
      <c r="EJ63" s="24">
        <f>'2026 - WIP'!ED13</f>
        <v>54.5</v>
      </c>
      <c r="EK63" s="23">
        <f>'2026 - WIP'!EE13</f>
        <v>173</v>
      </c>
      <c r="EL63" s="23">
        <f>'2026 - WIP'!EF13</f>
        <v>550</v>
      </c>
      <c r="EM63" s="55">
        <f>'2026 - WIP'!EG13</f>
        <v>25</v>
      </c>
      <c r="EN63" s="73">
        <f>'2026 - WIP'!EH13</f>
        <v>6.92</v>
      </c>
      <c r="EO63" s="61">
        <f>'2026 - WIP'!EI13</f>
        <v>4</v>
      </c>
      <c r="EP63" s="61">
        <f>'2026 - WIP'!EJ13</f>
        <v>8</v>
      </c>
      <c r="EQ63" s="73">
        <f>'2026 - WIP'!EK13</f>
        <v>3.64</v>
      </c>
      <c r="ER63" s="62">
        <f>'2026 - WIP'!EL13</f>
        <v>4</v>
      </c>
    </row>
    <row r="64" spans="1:148" ht="15.75" customHeight="1" x14ac:dyDescent="0.2">
      <c r="A64" s="111">
        <f t="shared" si="0"/>
        <v>62</v>
      </c>
      <c r="B64" s="109">
        <f>'2018'!A8</f>
        <v>6</v>
      </c>
      <c r="C64" s="109">
        <v>2018</v>
      </c>
      <c r="D64" s="86" t="str">
        <f>'2018'!B8</f>
        <v>Mason Rudolph</v>
      </c>
      <c r="E64" s="86" t="str" cm="1">
        <f t="array" ref="E64">_xlfn.IFS(F64&gt;13,"Cornerstone",AND(F64&gt;11.5,F64&lt;13),"Elite",AND(F64&gt;10,F64&lt;11.5),"Elite Upside",AND(F64&gt;=8.5,F64&lt;10),"Upside",AND(F64&gt;6.25,F64&lt;8.5),"Upside Lite",AND(F64&gt;4.5,F64&lt;6.25),"Outlier",AND(F64&gt;=3.5,F64&lt;4.5),"Outlier Lite",F64&lt;3.5,"Purgatory")</f>
        <v>Outlier</v>
      </c>
      <c r="F64" s="11">
        <f>'2018'!C8</f>
        <v>6.2475000000000005</v>
      </c>
      <c r="G64" s="11">
        <f t="shared" si="1"/>
        <v>70</v>
      </c>
      <c r="H64" s="245">
        <f t="shared" si="2"/>
        <v>0.28719996941958931</v>
      </c>
      <c r="I64" s="43" t="str">
        <f>'2018'!D8</f>
        <v>Oklahoma State</v>
      </c>
      <c r="J64" s="14">
        <f>'2018'!E8</f>
        <v>3</v>
      </c>
      <c r="K64" s="44">
        <f>'2018'!F8</f>
        <v>34897</v>
      </c>
      <c r="L64" s="15">
        <f>'2018'!G8</f>
        <v>30.219178082191782</v>
      </c>
      <c r="M64" s="15" t="str">
        <f>'2018'!H8</f>
        <v>SR</v>
      </c>
      <c r="N64" s="15">
        <f>'2018'!I8</f>
        <v>22.794520547945204</v>
      </c>
      <c r="O64" s="15" t="str">
        <f>'2018'!J8</f>
        <v>Pocket Passer</v>
      </c>
      <c r="P64" s="14">
        <f>'2018'!K8</f>
        <v>76</v>
      </c>
      <c r="Q64" s="14">
        <f>'2018'!L8</f>
        <v>235</v>
      </c>
      <c r="R64" s="15">
        <f t="shared" si="3"/>
        <v>28.604781240033397</v>
      </c>
      <c r="S64" s="14">
        <f>'2018'!M8</f>
        <v>4.9000000000000004</v>
      </c>
      <c r="T64" s="16">
        <f>'2018'!N8</f>
        <v>3</v>
      </c>
      <c r="U64" s="46">
        <f>'2018'!O8</f>
        <v>0</v>
      </c>
      <c r="V64" s="47">
        <f>'2018'!P8</f>
        <v>0.27087964433153383</v>
      </c>
      <c r="W64" s="47">
        <f>'2018'!Q8</f>
        <v>0.82030058810716622</v>
      </c>
      <c r="X64" s="47">
        <f>'2018'!R8</f>
        <v>0.97007836618380427</v>
      </c>
      <c r="Y64" s="47">
        <f>'2018'!S8</f>
        <v>0.97015220399288393</v>
      </c>
      <c r="Z64" s="17">
        <f>'2018'!T8</f>
        <v>0.97015220399288393</v>
      </c>
      <c r="AA64" s="17">
        <f>'2018'!U8</f>
        <v>0.87313698359359559</v>
      </c>
      <c r="AB64" s="17">
        <f>'2018'!V8</f>
        <v>9.1925465838509315E-2</v>
      </c>
      <c r="AC64" s="17">
        <f>'2018'!W8</f>
        <v>4.7025723472668812E-2</v>
      </c>
      <c r="AD64" s="17">
        <f>'2018'!X8</f>
        <v>6.9475594655589057E-2</v>
      </c>
      <c r="AE64" s="18">
        <f>'2018'!Y8</f>
        <v>6.2528035190030154E-2</v>
      </c>
      <c r="AF64" s="19">
        <f>'2018'!Z8</f>
        <v>20.136986301369863</v>
      </c>
      <c r="AG64" s="20">
        <f>'2018'!AA8</f>
        <v>81.529267011992232</v>
      </c>
      <c r="AH64" s="71">
        <f>'2018'!AB8</f>
        <v>0.65102040816326534</v>
      </c>
      <c r="AI64" s="102">
        <f>'2018'!AC8</f>
        <v>15.385579937304076</v>
      </c>
      <c r="AJ64" s="71">
        <f>'2018'!AD8</f>
        <v>0.73699999999999999</v>
      </c>
      <c r="AK64" s="71">
        <f>'2018'!AE8</f>
        <v>8.8000000000000009E-2</v>
      </c>
      <c r="AL64" s="71">
        <f>'2018'!AF8</f>
        <v>2.5000000000000001E-2</v>
      </c>
      <c r="AM64" s="70">
        <f>'2018'!AG8</f>
        <v>0.57299999999999995</v>
      </c>
      <c r="AN64" s="20">
        <f>'2018'!AH8</f>
        <v>3.6</v>
      </c>
      <c r="AO64" s="20">
        <f>'2018'!AI8</f>
        <v>0.125</v>
      </c>
      <c r="AP64" s="76">
        <f>'2018'!AJ8</f>
        <v>2.46</v>
      </c>
      <c r="AQ64" s="21">
        <f>'2018'!AK8</f>
        <v>4</v>
      </c>
      <c r="AR64" s="21">
        <f>'2018'!AL8</f>
        <v>10</v>
      </c>
      <c r="AS64" s="21">
        <f>'2018'!AM8</f>
        <v>3</v>
      </c>
      <c r="AT64" s="21">
        <f>'2018'!AN8</f>
        <v>9</v>
      </c>
      <c r="AU64" s="21">
        <f>'2018'!AO8</f>
        <v>9</v>
      </c>
      <c r="AV64" s="21">
        <f>'2018'!AP8</f>
        <v>8</v>
      </c>
      <c r="AW64" s="21">
        <f>'2018'!AQ8</f>
        <v>2</v>
      </c>
      <c r="AX64" s="21">
        <f>'2018'!AR8</f>
        <v>1</v>
      </c>
      <c r="AY64" s="21">
        <f>'2018'!AS8</f>
        <v>1</v>
      </c>
      <c r="AZ64" s="21">
        <f>'2018'!AT8</f>
        <v>4</v>
      </c>
      <c r="BA64" s="21">
        <f>'2018'!AU8</f>
        <v>3</v>
      </c>
      <c r="BB64" s="21">
        <f>'2018'!AV8</f>
        <v>0</v>
      </c>
      <c r="BC64" s="21">
        <f>'2018'!AW8</f>
        <v>11.26</v>
      </c>
      <c r="BD64" s="21">
        <f>'2018'!AX8</f>
        <v>8.4450000000000003</v>
      </c>
      <c r="BE64" s="21">
        <f>'2018'!AY8</f>
        <v>0.3</v>
      </c>
      <c r="BF64" s="130">
        <f>'2018'!AZ8</f>
        <v>0</v>
      </c>
      <c r="BG64" s="103">
        <f>'2018'!BA8</f>
        <v>0</v>
      </c>
      <c r="BH64" s="23">
        <f>'2018'!BB8</f>
        <v>1</v>
      </c>
      <c r="BI64" s="23">
        <f>'2018'!BC8</f>
        <v>0</v>
      </c>
      <c r="BJ64" s="23">
        <f>'2018'!BD8</f>
        <v>0</v>
      </c>
      <c r="BK64" s="23">
        <f>'2018'!BE8</f>
        <v>0</v>
      </c>
      <c r="BL64" s="23">
        <f>'2018'!BF8</f>
        <v>0</v>
      </c>
      <c r="BM64" s="23">
        <f>'2018'!BG8</f>
        <v>0</v>
      </c>
      <c r="BN64" s="74">
        <f>'2018'!BH8</f>
        <v>0</v>
      </c>
      <c r="BO64" s="74">
        <f>'2018'!BI8</f>
        <v>0</v>
      </c>
      <c r="BP64" s="74">
        <f>'2018'!BJ8</f>
        <v>0</v>
      </c>
      <c r="BQ64" s="23">
        <f>'2018'!BK8</f>
        <v>0</v>
      </c>
      <c r="BR64" s="23">
        <f>'2018'!BL8</f>
        <v>1</v>
      </c>
      <c r="BS64" s="55">
        <f>'2018'!BM8</f>
        <v>0</v>
      </c>
      <c r="BT64" s="61">
        <f>'2018'!BN8</f>
        <v>0</v>
      </c>
      <c r="BU64" s="61">
        <f>'2018'!BO8</f>
        <v>0</v>
      </c>
      <c r="BV64" s="61">
        <f>'2018'!BP8</f>
        <v>0</v>
      </c>
      <c r="BW64" s="72">
        <f>'2018'!BQ8</f>
        <v>0</v>
      </c>
      <c r="BX64" s="61">
        <f>'2018'!BR8</f>
        <v>0</v>
      </c>
      <c r="BY64" s="22">
        <f>'2018'!BS8</f>
        <v>853</v>
      </c>
      <c r="BZ64" s="23">
        <f>'2018'!BT8</f>
        <v>3149</v>
      </c>
      <c r="CA64" s="23">
        <f>'2018'!BU8</f>
        <v>6</v>
      </c>
      <c r="CB64" s="23">
        <f>'2018'!BV8</f>
        <v>4</v>
      </c>
      <c r="CC64" s="23">
        <f>'2018'!BW8</f>
        <v>86</v>
      </c>
      <c r="CD64" s="23">
        <f>'2018'!BX8</f>
        <v>49</v>
      </c>
      <c r="CE64" s="23">
        <f>'2018'!BY8</f>
        <v>66.7</v>
      </c>
      <c r="CF64" s="74">
        <f>'2018'!BZ8</f>
        <v>4.3</v>
      </c>
      <c r="CG64" s="74">
        <f>'2018'!CA8</f>
        <v>5.6</v>
      </c>
      <c r="CH64" s="74">
        <f>'2018'!CB8</f>
        <v>52.2</v>
      </c>
      <c r="CI64" s="23">
        <f>'2018'!CC8</f>
        <v>17</v>
      </c>
      <c r="CJ64" s="23">
        <f>'2018'!CD8</f>
        <v>1999</v>
      </c>
      <c r="CK64" s="55">
        <f>'2018'!CE8</f>
        <v>2</v>
      </c>
      <c r="CL64" s="61">
        <f>'2018'!CF8</f>
        <v>2.4</v>
      </c>
      <c r="CM64" s="61">
        <f>'2018'!CG8</f>
        <v>0</v>
      </c>
      <c r="CN64" s="61">
        <f>'2018'!CH8</f>
        <v>1</v>
      </c>
      <c r="CO64" s="73">
        <f>'2018'!CI8</f>
        <v>7.29</v>
      </c>
      <c r="CP64" s="62">
        <f>'2018'!CJ8</f>
        <v>0</v>
      </c>
      <c r="CQ64" s="22">
        <f>'2018'!CK8</f>
        <v>3766</v>
      </c>
      <c r="CR64" s="23">
        <f>'2018'!CL8</f>
        <v>4591</v>
      </c>
      <c r="CS64" s="23">
        <f>'2018'!CM8</f>
        <v>21</v>
      </c>
      <c r="CT64" s="23">
        <f>'2018'!CN8</f>
        <v>9</v>
      </c>
      <c r="CU64" s="23">
        <f>'2018'!CO8</f>
        <v>428</v>
      </c>
      <c r="CV64" s="23">
        <f>'2018'!CP8</f>
        <v>264</v>
      </c>
      <c r="CW64" s="23">
        <f>'2018'!CQ8</f>
        <v>70.900000000000006</v>
      </c>
      <c r="CX64" s="24">
        <f>'2018'!CR8</f>
        <v>8.8000000000000007</v>
      </c>
      <c r="CY64" s="24">
        <f>'2018'!CS8</f>
        <v>3.8</v>
      </c>
      <c r="CZ64" s="23">
        <f>'2018'!CT8</f>
        <v>57.3</v>
      </c>
      <c r="DA64" s="23">
        <f>'2018'!CU8</f>
        <v>164</v>
      </c>
      <c r="DB64" s="23">
        <f>'2018'!CV8</f>
        <v>1889</v>
      </c>
      <c r="DC64" s="55">
        <f>'2018'!CW8</f>
        <v>21</v>
      </c>
      <c r="DD64" s="61">
        <f>'2018'!CX8</f>
        <v>3.8</v>
      </c>
      <c r="DE64" s="61">
        <f>'2018'!CY8</f>
        <v>1</v>
      </c>
      <c r="DF64" s="61">
        <f>'2018'!CZ8</f>
        <v>0</v>
      </c>
      <c r="DG64" s="73">
        <f>'2018'!DA8</f>
        <v>1.44</v>
      </c>
      <c r="DH64" s="62">
        <f>'2018'!DB8</f>
        <v>6</v>
      </c>
      <c r="DI64" s="22">
        <f>'2018'!DC8</f>
        <v>4085</v>
      </c>
      <c r="DJ64" s="23">
        <f>'2018'!DD8</f>
        <v>4211</v>
      </c>
      <c r="DK64" s="23">
        <f>'2018'!DE8</f>
        <v>28</v>
      </c>
      <c r="DL64" s="23">
        <f>'2018'!DF8</f>
        <v>4</v>
      </c>
      <c r="DM64" s="23">
        <f>'2018'!DG8</f>
        <v>449</v>
      </c>
      <c r="DN64" s="23">
        <f>'2018'!DH8</f>
        <v>284</v>
      </c>
      <c r="DO64" s="23">
        <f>'2018'!DI8</f>
        <v>71.7</v>
      </c>
      <c r="DP64" s="74">
        <f>'2018'!DJ8</f>
        <v>7.1</v>
      </c>
      <c r="DQ64" s="74">
        <f>'2018'!DK8</f>
        <v>2.5</v>
      </c>
      <c r="DR64" s="74">
        <f>'2018'!DL8</f>
        <v>52.3</v>
      </c>
      <c r="DS64" s="23">
        <f>'2018'!DM8</f>
        <v>222</v>
      </c>
      <c r="DT64" s="23">
        <f>'2018'!DN8</f>
        <v>2415</v>
      </c>
      <c r="DU64" s="55">
        <f>'2018'!DO8</f>
        <v>33</v>
      </c>
      <c r="DV64" s="61">
        <f>'2018'!DP8</f>
        <v>3.6</v>
      </c>
      <c r="DW64" s="61">
        <f>'2018'!DQ8</f>
        <v>6</v>
      </c>
      <c r="DX64" s="61">
        <f>'2018'!DR8</f>
        <v>2</v>
      </c>
      <c r="DY64" s="73">
        <f>'2018'!DS8</f>
        <v>2.46</v>
      </c>
      <c r="DZ64" s="62">
        <f>'2018'!DT8</f>
        <v>7</v>
      </c>
      <c r="EA64" s="22">
        <f>'2018'!DU8</f>
        <v>4908</v>
      </c>
      <c r="EB64" s="23">
        <f>'2018'!DV8</f>
        <v>5059</v>
      </c>
      <c r="EC64" s="23">
        <f>'2018'!DW8</f>
        <v>37</v>
      </c>
      <c r="ED64" s="23">
        <f>'2018'!DX8</f>
        <v>9</v>
      </c>
      <c r="EE64" s="23">
        <f>'2018'!DY8</f>
        <v>490</v>
      </c>
      <c r="EF64" s="23">
        <f>'2018'!DZ8</f>
        <v>319</v>
      </c>
      <c r="EG64" s="23">
        <f>'2018'!EA8</f>
        <v>73.7</v>
      </c>
      <c r="EH64" s="24">
        <f>'2018'!EB8</f>
        <v>5.5</v>
      </c>
      <c r="EI64" s="24">
        <f>'2018'!EC8</f>
        <v>3.6</v>
      </c>
      <c r="EJ64" s="24">
        <f>'2018'!ED8</f>
        <v>51.1</v>
      </c>
      <c r="EK64" s="23">
        <f>'2018'!EE8</f>
        <v>117</v>
      </c>
      <c r="EL64" s="23">
        <f>'2018'!EF8</f>
        <v>2488</v>
      </c>
      <c r="EM64" s="55">
        <f>'2018'!EG8</f>
        <v>32</v>
      </c>
      <c r="EN64" s="73">
        <f>'2018'!EH8</f>
        <v>2.6</v>
      </c>
      <c r="EO64" s="61">
        <f>'2018'!EI8</f>
        <v>10</v>
      </c>
      <c r="EP64" s="61">
        <f>'2018'!EJ8</f>
        <v>4</v>
      </c>
      <c r="EQ64" s="73">
        <f>'2018'!EK8</f>
        <v>1.82</v>
      </c>
      <c r="ER64" s="62">
        <f>'2018'!EL8</f>
        <v>7</v>
      </c>
    </row>
    <row r="65" spans="1:148" ht="15.75" customHeight="1" x14ac:dyDescent="0.2">
      <c r="A65" s="111">
        <f t="shared" si="0"/>
        <v>63</v>
      </c>
      <c r="B65" s="109">
        <f>'2023'!A7</f>
        <v>5</v>
      </c>
      <c r="C65" s="109">
        <v>2023</v>
      </c>
      <c r="D65" s="86" t="str">
        <f>'2023'!B7</f>
        <v>Max Duggan</v>
      </c>
      <c r="E65" s="86" t="str" cm="1">
        <f t="array" ref="E65">_xlfn.IFS(F65&gt;13,"Cornerstone",AND(F65&gt;11.5,F65&lt;13),"Elite",AND(F65&gt;10,F65&lt;11.5),"Elite Upside",AND(F65&gt;=8.5,F65&lt;10),"Upside",AND(F65&gt;6.25,F65&lt;8.5),"Upside Lite",AND(F65&gt;4.5,F65&lt;6.25),"Outlier",AND(F65&gt;=3.5,F65&lt;4.5),"Outlier Lite",F65&lt;3.5,"Purgatory")</f>
        <v>Outlier</v>
      </c>
      <c r="F65" s="11">
        <f>'2023'!C7</f>
        <v>6.1709375000000009</v>
      </c>
      <c r="G65" s="11">
        <f t="shared" si="1"/>
        <v>69.5</v>
      </c>
      <c r="H65" s="245">
        <f t="shared" si="2"/>
        <v>0.26484835213801872</v>
      </c>
      <c r="I65" s="43" t="str">
        <f>'2023'!D7</f>
        <v>TCU</v>
      </c>
      <c r="J65" s="14">
        <f>'2023'!E7</f>
        <v>3</v>
      </c>
      <c r="K65" s="44">
        <f>'2023'!F7</f>
        <v>36962</v>
      </c>
      <c r="L65" s="15">
        <f>'2023'!G7</f>
        <v>24.561643835616437</v>
      </c>
      <c r="M65" s="15" t="str">
        <f>'2023'!H7</f>
        <v>SR</v>
      </c>
      <c r="N65" s="15">
        <f>'2023'!I7</f>
        <v>22.139726027397259</v>
      </c>
      <c r="O65" s="15" t="str">
        <f>'2023'!J7</f>
        <v>Mobile Passer</v>
      </c>
      <c r="P65" s="14">
        <f>'2023'!K7</f>
        <v>74</v>
      </c>
      <c r="Q65" s="14">
        <f>'2023'!L7</f>
        <v>207</v>
      </c>
      <c r="R65" s="15">
        <f t="shared" si="3"/>
        <v>26.576932847072417</v>
      </c>
      <c r="S65" s="14">
        <f>'2023'!M7</f>
        <v>4.5199999999999996</v>
      </c>
      <c r="T65" s="16">
        <f>'2023'!N7</f>
        <v>7</v>
      </c>
      <c r="U65" s="46">
        <f>'2023'!O7</f>
        <v>0</v>
      </c>
      <c r="V65" s="47">
        <f>'2023'!P7</f>
        <v>0.84901800327332244</v>
      </c>
      <c r="W65" s="47">
        <f>'2023'!Q7</f>
        <v>0.91798267957208357</v>
      </c>
      <c r="X65" s="47">
        <f>'2023'!R7</f>
        <v>0.70956521739130429</v>
      </c>
      <c r="Y65" s="47">
        <f>'2023'!S7</f>
        <v>0.9416709118695874</v>
      </c>
      <c r="Z65" s="17">
        <f>'2023'!T7</f>
        <v>0.9416709118695874</v>
      </c>
      <c r="AA65" s="17">
        <f>'2023'!U7</f>
        <v>0.84750382068262864</v>
      </c>
      <c r="AB65" s="17">
        <f>'2023'!V7</f>
        <v>0.19714399047996828</v>
      </c>
      <c r="AC65" s="17">
        <f>'2023'!W7</f>
        <v>0.20373891001267427</v>
      </c>
      <c r="AD65" s="17">
        <f>'2023'!X7</f>
        <v>0.20373891001267427</v>
      </c>
      <c r="AE65" s="18">
        <f>'2023'!Y7</f>
        <v>0.18336501901140684</v>
      </c>
      <c r="AF65" s="19">
        <f>'2023'!Z7</f>
        <v>18.482191780821918</v>
      </c>
      <c r="AG65" s="20">
        <f>'2023'!AA7</f>
        <v>99.185137991899225</v>
      </c>
      <c r="AH65" s="71">
        <f>'2023'!AB7</f>
        <v>0.63596491228070173</v>
      </c>
      <c r="AI65" s="102">
        <f>'2023'!AC7</f>
        <v>13.846441947565543</v>
      </c>
      <c r="AJ65" s="71">
        <f>'2023'!AD7</f>
        <v>0.74199999999999999</v>
      </c>
      <c r="AK65" s="71">
        <f>'2023'!AE7</f>
        <v>6.8000000000000005E-2</v>
      </c>
      <c r="AL65" s="71">
        <f>'2023'!AF7</f>
        <v>2.6000000000000002E-2</v>
      </c>
      <c r="AM65" s="70">
        <f>'2023'!AG7</f>
        <v>0.51900000000000002</v>
      </c>
      <c r="AN65" s="20">
        <f>'2023'!AH7</f>
        <v>5.6</v>
      </c>
      <c r="AO65" s="20">
        <f>'2023'!AI7</f>
        <v>0.17948717948717949</v>
      </c>
      <c r="AP65" s="76">
        <f>'2023'!AJ7</f>
        <v>2.3199999999999998</v>
      </c>
      <c r="AQ65" s="21">
        <f>'2023'!AK7</f>
        <v>9</v>
      </c>
      <c r="AR65" s="21">
        <f>'2023'!AL7</f>
        <v>9</v>
      </c>
      <c r="AS65" s="21">
        <f>'2023'!AM7</f>
        <v>4</v>
      </c>
      <c r="AT65" s="21">
        <f>'2023'!AN7</f>
        <v>5</v>
      </c>
      <c r="AU65" s="21">
        <f>'2023'!AO7</f>
        <v>8</v>
      </c>
      <c r="AV65" s="21">
        <f>'2023'!AP7</f>
        <v>6</v>
      </c>
      <c r="AW65" s="21">
        <f>'2023'!AQ7</f>
        <v>7</v>
      </c>
      <c r="AX65" s="21">
        <f>'2023'!AR7</f>
        <v>5</v>
      </c>
      <c r="AY65" s="21">
        <f>'2023'!AS7</f>
        <v>4</v>
      </c>
      <c r="AZ65" s="21">
        <f>'2023'!AT7</f>
        <v>4</v>
      </c>
      <c r="BA65" s="21">
        <f>'2023'!AU7</f>
        <v>1</v>
      </c>
      <c r="BB65" s="21">
        <f>'2023'!AV7</f>
        <v>0</v>
      </c>
      <c r="BC65" s="21">
        <f>'2023'!AW7</f>
        <v>9.370000000000001</v>
      </c>
      <c r="BD65" s="21">
        <f>'2023'!AX7</f>
        <v>9.370000000000001</v>
      </c>
      <c r="BE65" s="21">
        <f>'2023'!AY7</f>
        <v>0.75</v>
      </c>
      <c r="BF65" s="130">
        <f>'2023'!AZ7</f>
        <v>0.5625</v>
      </c>
      <c r="BG65" s="103">
        <f>'2023'!BA7</f>
        <v>0</v>
      </c>
      <c r="BH65" s="23">
        <f>'2023'!BB7</f>
        <v>1</v>
      </c>
      <c r="BI65" s="23">
        <f>'2023'!BC7</f>
        <v>0</v>
      </c>
      <c r="BJ65" s="23">
        <f>'2023'!BD7</f>
        <v>0</v>
      </c>
      <c r="BK65" s="23">
        <f>'2023'!BE7</f>
        <v>0</v>
      </c>
      <c r="BL65" s="23">
        <f>'2023'!BF7</f>
        <v>0</v>
      </c>
      <c r="BM65" s="23">
        <f>'2023'!BG7</f>
        <v>0</v>
      </c>
      <c r="BN65" s="74">
        <f>'2023'!BH7</f>
        <v>0</v>
      </c>
      <c r="BO65" s="74">
        <f>'2023'!BI7</f>
        <v>0</v>
      </c>
      <c r="BP65" s="74">
        <f>'2023'!BJ7</f>
        <v>0</v>
      </c>
      <c r="BQ65" s="23">
        <f>'2023'!BK7</f>
        <v>0</v>
      </c>
      <c r="BR65" s="23">
        <f>'2023'!BL7</f>
        <v>1</v>
      </c>
      <c r="BS65" s="55">
        <f>'2023'!BM7</f>
        <v>0</v>
      </c>
      <c r="BT65" s="61">
        <f>'2023'!BN7</f>
        <v>0</v>
      </c>
      <c r="BU65" s="61">
        <f>'2023'!BO7</f>
        <v>0</v>
      </c>
      <c r="BV65" s="61">
        <f>'2023'!BP7</f>
        <v>0</v>
      </c>
      <c r="BW65" s="72">
        <f>'2023'!BQ7</f>
        <v>0</v>
      </c>
      <c r="BX65" s="61">
        <f>'2023'!BR7</f>
        <v>0</v>
      </c>
      <c r="BY65" s="22">
        <f>'2023'!BS7</f>
        <v>2075</v>
      </c>
      <c r="BZ65" s="23">
        <f>'2023'!BT7</f>
        <v>2444</v>
      </c>
      <c r="CA65" s="23">
        <f>'2023'!BU7</f>
        <v>15</v>
      </c>
      <c r="CB65" s="23">
        <f>'2023'!BV7</f>
        <v>10</v>
      </c>
      <c r="CC65" s="23">
        <f>'2023'!BW7</f>
        <v>341</v>
      </c>
      <c r="CD65" s="23">
        <f>'2023'!BX7</f>
        <v>182</v>
      </c>
      <c r="CE65" s="23">
        <f>'2023'!BY7</f>
        <v>67</v>
      </c>
      <c r="CF65" s="74">
        <f>'2023'!BZ7</f>
        <v>3.9</v>
      </c>
      <c r="CG65" s="74">
        <f>'2023'!CA7</f>
        <v>3.5</v>
      </c>
      <c r="CH65" s="74">
        <f>'2023'!CB7</f>
        <v>38.299999999999997</v>
      </c>
      <c r="CI65" s="23">
        <f>'2023'!CC7</f>
        <v>709</v>
      </c>
      <c r="CJ65" s="23">
        <f>'2023'!CD7</f>
        <v>2639</v>
      </c>
      <c r="CK65" s="55">
        <f>'2023'!CE7</f>
        <v>106</v>
      </c>
      <c r="CL65" s="61">
        <f>'2023'!CF7</f>
        <v>6.7</v>
      </c>
      <c r="CM65" s="61">
        <f>'2023'!CG7</f>
        <v>6</v>
      </c>
      <c r="CN65" s="61">
        <f>'2023'!CH7</f>
        <v>37</v>
      </c>
      <c r="CO65" s="73">
        <f>'2023'!CI7</f>
        <v>3.91</v>
      </c>
      <c r="CP65" s="62">
        <f>'2023'!CJ7</f>
        <v>28</v>
      </c>
      <c r="CQ65" s="22">
        <f>'2023'!CK7</f>
        <v>1802</v>
      </c>
      <c r="CR65" s="23">
        <f>'2023'!CL7</f>
        <v>1963</v>
      </c>
      <c r="CS65" s="23">
        <f>'2023'!CM7</f>
        <v>10</v>
      </c>
      <c r="CT65" s="23">
        <f>'2023'!CN7</f>
        <v>4</v>
      </c>
      <c r="CU65" s="23">
        <f>'2023'!CO7</f>
        <v>242</v>
      </c>
      <c r="CV65" s="23">
        <f>'2023'!CP7</f>
        <v>145</v>
      </c>
      <c r="CW65" s="23">
        <f>'2023'!CQ7</f>
        <v>70.2</v>
      </c>
      <c r="CX65" s="24">
        <f>'2023'!CR7</f>
        <v>4.5999999999999996</v>
      </c>
      <c r="CY65" s="24">
        <f>'2023'!CS7</f>
        <v>2.6</v>
      </c>
      <c r="CZ65" s="23">
        <f>'2023'!CT7</f>
        <v>39.1</v>
      </c>
      <c r="DA65" s="23">
        <f>'2023'!CU7</f>
        <v>649</v>
      </c>
      <c r="DB65" s="23">
        <f>'2023'!CV7</f>
        <v>2339</v>
      </c>
      <c r="DC65" s="55">
        <f>'2023'!CW7</f>
        <v>100</v>
      </c>
      <c r="DD65" s="61">
        <f>'2023'!CX7</f>
        <v>6.5</v>
      </c>
      <c r="DE65" s="61">
        <f>'2023'!CY7</f>
        <v>10</v>
      </c>
      <c r="DF65" s="61">
        <f>'2023'!CZ7</f>
        <v>20</v>
      </c>
      <c r="DG65" s="73">
        <f>'2023'!DA7</f>
        <v>2.59</v>
      </c>
      <c r="DH65" s="62">
        <f>'2023'!DB7</f>
        <v>18</v>
      </c>
      <c r="DI65" s="22">
        <f>'2023'!DC7</f>
        <v>2040</v>
      </c>
      <c r="DJ65" s="23">
        <f>'2023'!DD7</f>
        <v>2875</v>
      </c>
      <c r="DK65" s="23">
        <f>'2023'!DE7</f>
        <v>16</v>
      </c>
      <c r="DL65" s="23">
        <f>'2023'!DF7</f>
        <v>6</v>
      </c>
      <c r="DM65" s="23">
        <f>'2023'!DG7</f>
        <v>228</v>
      </c>
      <c r="DN65" s="23">
        <f>'2023'!DH7</f>
        <v>145</v>
      </c>
      <c r="DO65" s="23">
        <f>'2023'!DI7</f>
        <v>71.8</v>
      </c>
      <c r="DP65" s="74">
        <f>'2023'!DJ7</f>
        <v>6.8</v>
      </c>
      <c r="DQ65" s="74">
        <f>'2023'!DK7</f>
        <v>4.8</v>
      </c>
      <c r="DR65" s="74">
        <f>'2023'!DL7</f>
        <v>41.1</v>
      </c>
      <c r="DS65" s="23">
        <f>'2023'!DM7</f>
        <v>497</v>
      </c>
      <c r="DT65" s="23">
        <f>'2023'!DN7</f>
        <v>2521</v>
      </c>
      <c r="DU65" s="55">
        <f>'2023'!DO7</f>
        <v>117</v>
      </c>
      <c r="DV65" s="61">
        <f>'2023'!DP7</f>
        <v>5.6</v>
      </c>
      <c r="DW65" s="61">
        <f>'2023'!DQ7</f>
        <v>9</v>
      </c>
      <c r="DX65" s="61">
        <f>'2023'!DR7</f>
        <v>21</v>
      </c>
      <c r="DY65" s="73">
        <f>'2023'!DS7</f>
        <v>2.3199999999999998</v>
      </c>
      <c r="DZ65" s="62">
        <f>'2023'!DT7</f>
        <v>21</v>
      </c>
      <c r="EA65" s="22">
        <f>'2023'!DU7</f>
        <v>3697</v>
      </c>
      <c r="EB65" s="23">
        <f>'2023'!DV7</f>
        <v>3926</v>
      </c>
      <c r="EC65" s="23">
        <f>'2023'!DW7</f>
        <v>32</v>
      </c>
      <c r="ED65" s="23">
        <f>'2023'!DX7</f>
        <v>8</v>
      </c>
      <c r="EE65" s="23">
        <f>'2023'!DY7</f>
        <v>420</v>
      </c>
      <c r="EF65" s="23">
        <f>'2023'!DZ7</f>
        <v>267</v>
      </c>
      <c r="EG65" s="23">
        <f>'2023'!EA7</f>
        <v>74.2</v>
      </c>
      <c r="EH65" s="24">
        <f>'2023'!EB7</f>
        <v>4.8</v>
      </c>
      <c r="EI65" s="24">
        <f>'2023'!EC7</f>
        <v>3</v>
      </c>
      <c r="EJ65" s="24">
        <f>'2023'!ED7</f>
        <v>51.9</v>
      </c>
      <c r="EK65" s="23">
        <f>'2023'!EE7</f>
        <v>643</v>
      </c>
      <c r="EL65" s="23">
        <f>'2023'!EF7</f>
        <v>3156</v>
      </c>
      <c r="EM65" s="55">
        <f>'2023'!EG7</f>
        <v>117</v>
      </c>
      <c r="EN65" s="73">
        <f>'2023'!EH7</f>
        <v>5.5</v>
      </c>
      <c r="EO65" s="61">
        <f>'2023'!EI7</f>
        <v>9</v>
      </c>
      <c r="EP65" s="61">
        <f>'2023'!EJ7</f>
        <v>21</v>
      </c>
      <c r="EQ65" s="73">
        <f>'2023'!EK7</f>
        <v>2.3199999999999998</v>
      </c>
      <c r="ER65" s="62">
        <f>'2023'!EL7</f>
        <v>21</v>
      </c>
    </row>
    <row r="66" spans="1:148" ht="15.75" customHeight="1" x14ac:dyDescent="0.2">
      <c r="A66" s="111">
        <f t="shared" si="0"/>
        <v>64</v>
      </c>
      <c r="B66" s="109">
        <f>'2021'!A9</f>
        <v>7</v>
      </c>
      <c r="C66" s="109">
        <v>2021</v>
      </c>
      <c r="D66" s="86" t="str">
        <f>'2021'!B9</f>
        <v>Ian Book</v>
      </c>
      <c r="E66" s="86" t="str" cm="1">
        <f t="array" ref="E66">_xlfn.IFS(F66&gt;13,"Cornerstone",AND(F66&gt;11.5,F66&lt;13),"Elite",AND(F66&gt;10,F66&lt;11.5),"Elite Upside",AND(F66&gt;=8.5,F66&lt;10),"Upside",AND(F66&gt;6.25,F66&lt;8.5),"Upside Lite",AND(F66&gt;4.5,F66&lt;6.25),"Outlier",AND(F66&gt;=3.5,F66&lt;4.5),"Outlier Lite",F66&lt;3.5,"Purgatory")</f>
        <v>Outlier</v>
      </c>
      <c r="F66" s="11">
        <f>'2021'!C9</f>
        <v>6.1509375000000004</v>
      </c>
      <c r="G66" s="11">
        <f t="shared" si="1"/>
        <v>69</v>
      </c>
      <c r="H66" s="245">
        <f t="shared" si="2"/>
        <v>0.25900956231752659</v>
      </c>
      <c r="I66" s="43" t="str">
        <f>'2021'!D9</f>
        <v>Notre Dame</v>
      </c>
      <c r="J66" s="14">
        <f>'2021'!E9</f>
        <v>2</v>
      </c>
      <c r="K66" s="44">
        <f>'2021'!F9</f>
        <v>35884</v>
      </c>
      <c r="L66" s="15">
        <f>'2021'!G9</f>
        <v>27.515068493150686</v>
      </c>
      <c r="M66" s="15" t="str">
        <f>'2021'!H9</f>
        <v>RS SR</v>
      </c>
      <c r="N66" s="15">
        <f>'2021'!I9</f>
        <v>23.093150684931508</v>
      </c>
      <c r="O66" s="15" t="str">
        <f>'2021'!J9</f>
        <v>Mobile Passer</v>
      </c>
      <c r="P66" s="14">
        <f>'2021'!K9</f>
        <v>72</v>
      </c>
      <c r="Q66" s="14">
        <f>'2021'!L9</f>
        <v>212</v>
      </c>
      <c r="R66" s="15">
        <f t="shared" si="3"/>
        <v>28.752050405335378</v>
      </c>
      <c r="S66" s="14">
        <f>'2021'!M9</f>
        <v>4.95</v>
      </c>
      <c r="T66" s="16">
        <f>'2021'!N9</f>
        <v>4</v>
      </c>
      <c r="U66" s="46">
        <f>'2021'!O9</f>
        <v>0</v>
      </c>
      <c r="V66" s="47">
        <f>'2021'!P9</f>
        <v>0.19604471195184867</v>
      </c>
      <c r="W66" s="47">
        <f>'2021'!Q9</f>
        <v>0.7836868837765163</v>
      </c>
      <c r="X66" s="47">
        <f>'2021'!R9</f>
        <v>0.92586943258084198</v>
      </c>
      <c r="Y66" s="47">
        <f>'2021'!S9</f>
        <v>0.99227799227799229</v>
      </c>
      <c r="Z66" s="17">
        <f>'2021'!T9</f>
        <v>0.99227799227799229</v>
      </c>
      <c r="AA66" s="17">
        <f>'2021'!U9</f>
        <v>0.99227799227799229</v>
      </c>
      <c r="AB66" s="17">
        <f>'2021'!V9</f>
        <v>0.25494233937397037</v>
      </c>
      <c r="AC66" s="17">
        <f>'2021'!W9</f>
        <v>0.22832585949177878</v>
      </c>
      <c r="AD66" s="17">
        <f>'2021'!X9</f>
        <v>0.24163409943287456</v>
      </c>
      <c r="AE66" s="18">
        <f>'2021'!Y9</f>
        <v>0.24163409943287456</v>
      </c>
      <c r="AF66" s="19">
        <f>'2021'!Z9</f>
        <v>20.435616438356163</v>
      </c>
      <c r="AG66" s="20">
        <f>'2021'!AA9</f>
        <v>70.622820929685105</v>
      </c>
      <c r="AH66" s="71">
        <f>'2021'!AB9</f>
        <v>0.63687150837988826</v>
      </c>
      <c r="AI66" s="102">
        <f>'2021'!AC9</f>
        <v>12.645833333333334</v>
      </c>
      <c r="AJ66" s="71">
        <f>'2021'!AD9</f>
        <v>0.75700000000000001</v>
      </c>
      <c r="AK66" s="71">
        <f>'2021'!AE9</f>
        <v>5.2000000000000005E-2</v>
      </c>
      <c r="AL66" s="71">
        <f>'2021'!AF9</f>
        <v>2.3E-2</v>
      </c>
      <c r="AM66" s="70">
        <f>'2021'!AG9</f>
        <v>0.58700000000000008</v>
      </c>
      <c r="AN66" s="20">
        <f>'2021'!AH9</f>
        <v>6.2</v>
      </c>
      <c r="AO66" s="20">
        <f>'2021'!AI9</f>
        <v>7.1428571428571425E-2</v>
      </c>
      <c r="AP66" s="76">
        <f>'2021'!AJ9</f>
        <v>2.65</v>
      </c>
      <c r="AQ66" s="21">
        <f>'2021'!AK9</f>
        <v>4</v>
      </c>
      <c r="AR66" s="21">
        <f>'2021'!AL9</f>
        <v>5</v>
      </c>
      <c r="AS66" s="21">
        <f>'2021'!AM9</f>
        <v>5</v>
      </c>
      <c r="AT66" s="21">
        <f>'2021'!AN9</f>
        <v>2</v>
      </c>
      <c r="AU66" s="21">
        <f>'2021'!AO9</f>
        <v>9</v>
      </c>
      <c r="AV66" s="21">
        <f>'2021'!AP9</f>
        <v>9</v>
      </c>
      <c r="AW66" s="21">
        <f>'2021'!AQ9</f>
        <v>9</v>
      </c>
      <c r="AX66" s="21">
        <f>'2021'!AR9</f>
        <v>6</v>
      </c>
      <c r="AY66" s="21">
        <f>'2021'!AS9</f>
        <v>0</v>
      </c>
      <c r="AZ66" s="21">
        <f>'2021'!AT9</f>
        <v>5</v>
      </c>
      <c r="BA66" s="21">
        <f>'2021'!AU9</f>
        <v>3</v>
      </c>
      <c r="BB66" s="21">
        <f>'2021'!AV9</f>
        <v>0</v>
      </c>
      <c r="BC66" s="21">
        <f>'2021'!AW9</f>
        <v>8.33</v>
      </c>
      <c r="BD66" s="21">
        <f>'2021'!AX9</f>
        <v>8.33</v>
      </c>
      <c r="BE66" s="21">
        <f>'2021'!AY9</f>
        <v>0.75</v>
      </c>
      <c r="BF66" s="130">
        <f>'2021'!AZ9</f>
        <v>0.5625</v>
      </c>
      <c r="BG66" s="103">
        <f>'2021'!BA9</f>
        <v>0</v>
      </c>
      <c r="BH66" s="23">
        <f>'2021'!BB9</f>
        <v>1</v>
      </c>
      <c r="BI66" s="23">
        <f>'2021'!BC9</f>
        <v>0</v>
      </c>
      <c r="BJ66" s="23">
        <f>'2021'!BD9</f>
        <v>0</v>
      </c>
      <c r="BK66" s="23">
        <f>'2021'!BE9</f>
        <v>0</v>
      </c>
      <c r="BL66" s="23">
        <f>'2021'!BF9</f>
        <v>0</v>
      </c>
      <c r="BM66" s="23">
        <f>'2021'!BG9</f>
        <v>0</v>
      </c>
      <c r="BN66" s="74">
        <f>'2021'!BH9</f>
        <v>0</v>
      </c>
      <c r="BO66" s="74">
        <f>'2021'!BI9</f>
        <v>0</v>
      </c>
      <c r="BP66" s="74">
        <f>'2021'!BJ9</f>
        <v>0</v>
      </c>
      <c r="BQ66" s="23">
        <f>'2021'!BK9</f>
        <v>0</v>
      </c>
      <c r="BR66" s="23">
        <f>'2021'!BL9</f>
        <v>1</v>
      </c>
      <c r="BS66" s="55">
        <f>'2021'!BM9</f>
        <v>0</v>
      </c>
      <c r="BT66" s="61">
        <f>'2021'!BN9</f>
        <v>0</v>
      </c>
      <c r="BU66" s="61">
        <f>'2021'!BO9</f>
        <v>0</v>
      </c>
      <c r="BV66" s="61">
        <f>'2021'!BP9</f>
        <v>0</v>
      </c>
      <c r="BW66" s="72">
        <f>'2021'!BQ9</f>
        <v>0</v>
      </c>
      <c r="BX66" s="61">
        <f>'2021'!BR9</f>
        <v>0</v>
      </c>
      <c r="BY66" s="22">
        <f>'2021'!BS9</f>
        <v>456</v>
      </c>
      <c r="BZ66" s="23">
        <f>'2021'!BT9</f>
        <v>2326</v>
      </c>
      <c r="CA66" s="23">
        <f>'2021'!BU9</f>
        <v>4</v>
      </c>
      <c r="CB66" s="23">
        <f>'2021'!BV9</f>
        <v>4</v>
      </c>
      <c r="CC66" s="23">
        <f>'2021'!BW9</f>
        <v>76</v>
      </c>
      <c r="CD66" s="23">
        <f>'2021'!BX9</f>
        <v>46</v>
      </c>
      <c r="CE66" s="23">
        <f>'2021'!BY9</f>
        <v>70.8</v>
      </c>
      <c r="CF66" s="74">
        <f>'2021'!BZ9</f>
        <v>3.8</v>
      </c>
      <c r="CG66" s="74">
        <f>'2021'!CA9</f>
        <v>5.3</v>
      </c>
      <c r="CH66" s="74">
        <f>'2021'!CB9</f>
        <v>26.7</v>
      </c>
      <c r="CI66" s="23">
        <f>'2021'!CC9</f>
        <v>223</v>
      </c>
      <c r="CJ66" s="23">
        <f>'2021'!CD9</f>
        <v>3648</v>
      </c>
      <c r="CK66" s="55">
        <f>'2021'!CE9</f>
        <v>27</v>
      </c>
      <c r="CL66" s="61">
        <f>'2021'!CF9</f>
        <v>6.2</v>
      </c>
      <c r="CM66" s="61">
        <f>'2021'!CG9</f>
        <v>0</v>
      </c>
      <c r="CN66" s="61">
        <f>'2021'!CH9</f>
        <v>1</v>
      </c>
      <c r="CO66" s="73">
        <f>'2021'!CI9</f>
        <v>2.81</v>
      </c>
      <c r="CP66" s="62">
        <f>'2021'!CJ9</f>
        <v>8</v>
      </c>
      <c r="CQ66" s="22">
        <f>'2021'!CK9</f>
        <v>2623</v>
      </c>
      <c r="CR66" s="23">
        <f>'2021'!CL9</f>
        <v>3347</v>
      </c>
      <c r="CS66" s="23">
        <f>'2021'!CM9</f>
        <v>19</v>
      </c>
      <c r="CT66" s="23">
        <f>'2021'!CN9</f>
        <v>7</v>
      </c>
      <c r="CU66" s="23">
        <f>'2021'!CO9</f>
        <v>315</v>
      </c>
      <c r="CV66" s="23">
        <f>'2021'!CP9</f>
        <v>214</v>
      </c>
      <c r="CW66" s="23">
        <f>'2021'!CQ9</f>
        <v>75.7</v>
      </c>
      <c r="CX66" s="24">
        <f>'2021'!CR9</f>
        <v>3.9</v>
      </c>
      <c r="CY66" s="24">
        <f>'2021'!CS9</f>
        <v>2.2999999999999998</v>
      </c>
      <c r="CZ66" s="23">
        <f>'2021'!CT9</f>
        <v>40.799999999999997</v>
      </c>
      <c r="DA66" s="23">
        <f>'2021'!CU9</f>
        <v>353</v>
      </c>
      <c r="DB66" s="23">
        <f>'2021'!CV9</f>
        <v>2525</v>
      </c>
      <c r="DC66" s="55">
        <f>'2021'!CW9</f>
        <v>49</v>
      </c>
      <c r="DD66" s="61">
        <f>'2021'!CX9</f>
        <v>4.3</v>
      </c>
      <c r="DE66" s="61">
        <f>'2021'!CY9</f>
        <v>4</v>
      </c>
      <c r="DF66" s="61">
        <f>'2021'!CZ9</f>
        <v>3</v>
      </c>
      <c r="DG66" s="73">
        <f>'2021'!DA9</f>
        <v>1.29</v>
      </c>
      <c r="DH66" s="62">
        <f>'2021'!DB9</f>
        <v>14</v>
      </c>
      <c r="DI66" s="22">
        <f>'2021'!DC9</f>
        <v>3035</v>
      </c>
      <c r="DJ66" s="23">
        <f>'2021'!DD9</f>
        <v>3278</v>
      </c>
      <c r="DK66" s="23">
        <f>'2021'!DE9</f>
        <v>34</v>
      </c>
      <c r="DL66" s="23">
        <f>'2021'!DF9</f>
        <v>6</v>
      </c>
      <c r="DM66" s="23">
        <f>'2021'!DG9</f>
        <v>402</v>
      </c>
      <c r="DN66" s="23">
        <f>'2021'!DH9</f>
        <v>240</v>
      </c>
      <c r="DO66" s="23">
        <f>'2021'!DI9</f>
        <v>73.599999999999994</v>
      </c>
      <c r="DP66" s="74">
        <f>'2021'!DJ9</f>
        <v>5.2</v>
      </c>
      <c r="DQ66" s="74">
        <f>'2021'!DK9</f>
        <v>2.9</v>
      </c>
      <c r="DR66" s="74">
        <f>'2021'!DL9</f>
        <v>58.7</v>
      </c>
      <c r="DS66" s="23">
        <f>'2021'!DM9</f>
        <v>619</v>
      </c>
      <c r="DT66" s="23">
        <f>'2021'!DN9</f>
        <v>2428</v>
      </c>
      <c r="DU66" s="55">
        <f>'2021'!DO9</f>
        <v>56</v>
      </c>
      <c r="DV66" s="61">
        <f>'2021'!DP9</f>
        <v>6</v>
      </c>
      <c r="DW66" s="61">
        <f>'2021'!DQ9</f>
        <v>4</v>
      </c>
      <c r="DX66" s="61">
        <f>'2021'!DR9</f>
        <v>4</v>
      </c>
      <c r="DY66" s="73">
        <f>'2021'!DS9</f>
        <v>2.0699999999999998</v>
      </c>
      <c r="DZ66" s="62">
        <f>'2021'!DT9</f>
        <v>19</v>
      </c>
      <c r="EA66" s="22">
        <f>'2021'!DU9</f>
        <v>2827</v>
      </c>
      <c r="EB66" s="23">
        <f>'2021'!DV9</f>
        <v>2849</v>
      </c>
      <c r="EC66" s="23">
        <f>'2021'!DW9</f>
        <v>15</v>
      </c>
      <c r="ED66" s="23">
        <f>'2021'!DX9</f>
        <v>3</v>
      </c>
      <c r="EE66" s="23">
        <f>'2021'!DY9</f>
        <v>358</v>
      </c>
      <c r="EF66" s="23">
        <f>'2021'!DZ9</f>
        <v>228</v>
      </c>
      <c r="EG66" s="23">
        <f>'2021'!EA9</f>
        <v>75.5</v>
      </c>
      <c r="EH66" s="24">
        <f>'2021'!EB9</f>
        <v>3.2</v>
      </c>
      <c r="EI66" s="24">
        <f>'2021'!EC9</f>
        <v>2.4</v>
      </c>
      <c r="EJ66" s="24">
        <f>'2021'!ED9</f>
        <v>41.5</v>
      </c>
      <c r="EK66" s="23">
        <f>'2021'!EE9</f>
        <v>611</v>
      </c>
      <c r="EL66" s="23">
        <f>'2021'!EF9</f>
        <v>2676</v>
      </c>
      <c r="EM66" s="55">
        <f>'2021'!EG9</f>
        <v>46</v>
      </c>
      <c r="EN66" s="73">
        <f>'2021'!EH9</f>
        <v>6.2</v>
      </c>
      <c r="EO66" s="61">
        <f>'2021'!EI9</f>
        <v>9</v>
      </c>
      <c r="EP66" s="61">
        <f>'2021'!EJ9</f>
        <v>3</v>
      </c>
      <c r="EQ66" s="73">
        <f>'2021'!EK9</f>
        <v>2.65</v>
      </c>
      <c r="ER66" s="62">
        <f>'2021'!EL9</f>
        <v>23</v>
      </c>
    </row>
    <row r="67" spans="1:148" ht="15.75" customHeight="1" x14ac:dyDescent="0.2">
      <c r="A67" s="111">
        <f t="shared" ref="A67:A130" si="4">_xlfn.RANK.EQ(F67,$F$3:$F$208)</f>
        <v>65</v>
      </c>
      <c r="B67" s="109">
        <f>'2026 - WIP'!A14</f>
        <v>12</v>
      </c>
      <c r="C67" s="109">
        <v>2026</v>
      </c>
      <c r="D67" s="86" t="str">
        <f>'2026 - WIP'!B14</f>
        <v>Noah Fifita</v>
      </c>
      <c r="E67" s="86" t="str" cm="1">
        <f t="array" ref="E67">_xlfn.IFS(F67&gt;13,"Cornerstone",AND(F67&gt;11.5,F67&lt;13),"Elite",AND(F67&gt;10,F67&lt;11.5),"Elite Upside",AND(F67&gt;=8.5,F67&lt;10),"Upside",AND(F67&gt;6.25,F67&lt;8.5),"Upside Lite",AND(F67&gt;4.5,F67&lt;6.25),"Outlier",AND(F67&gt;=3.5,F67&lt;4.5),"Outlier Lite",F67&lt;3.5,"Purgatory")</f>
        <v>Outlier</v>
      </c>
      <c r="F67" s="11">
        <f>'2026 - WIP'!C14</f>
        <v>6.0742187500000009</v>
      </c>
      <c r="G67" s="11">
        <f t="shared" ref="G67:G130" si="5">_xlfn.PERCENTRANK.EXC($F$3:$F$208,F67)*100</f>
        <v>68.5</v>
      </c>
      <c r="H67" s="245">
        <f t="shared" ref="H67:H130" si="6">STANDARDIZE(F67,(AVERAGE($F$3:$F$208)),(_xlfn.STDEV.P($F$3:$F$208)))</f>
        <v>0.23661232949048344</v>
      </c>
      <c r="I67" s="43" t="str">
        <f>'2026 - WIP'!D14</f>
        <v>Arizona</v>
      </c>
      <c r="J67" s="14">
        <f>'2026 - WIP'!E14</f>
        <v>3</v>
      </c>
      <c r="K67" s="44">
        <f>'2026 - WIP'!F14</f>
        <v>37830</v>
      </c>
      <c r="L67" s="15">
        <f>'2026 - WIP'!G14</f>
        <v>22.183561643835617</v>
      </c>
      <c r="M67" s="15" t="str">
        <f>'2026 - WIP'!H14</f>
        <v>SR</v>
      </c>
      <c r="N67" s="15">
        <f>'2026 - WIP'!I14</f>
        <v>22.764383561643836</v>
      </c>
      <c r="O67" s="15" t="str">
        <f>'2026 - WIP'!J14</f>
        <v>Mobile Passer</v>
      </c>
      <c r="P67" s="14">
        <f>'2026 - WIP'!K14</f>
        <v>70</v>
      </c>
      <c r="Q67" s="14">
        <f>'2026 - WIP'!L14</f>
        <v>186</v>
      </c>
      <c r="R67" s="15">
        <f t="shared" si="3"/>
        <v>26.687925539116382</v>
      </c>
      <c r="S67" s="14">
        <f>'2026 - WIP'!M14</f>
        <v>4.7</v>
      </c>
      <c r="T67" s="16">
        <f>'2026 - WIP'!N14</f>
        <v>0</v>
      </c>
      <c r="U67" s="46">
        <f>'2026 - WIP'!O14</f>
        <v>0</v>
      </c>
      <c r="V67" s="47">
        <f>'2026 - WIP'!P14</f>
        <v>3.3499084009421615E-2</v>
      </c>
      <c r="W67" s="47">
        <f>'2026 - WIP'!Q14</f>
        <v>0.7163173652694611</v>
      </c>
      <c r="X67" s="47">
        <f>'2026 - WIP'!R14</f>
        <v>0.99327731092436977</v>
      </c>
      <c r="Y67" s="47">
        <f>'2026 - WIP'!S14</f>
        <v>0.9557046979865772</v>
      </c>
      <c r="Z67" s="17">
        <f>'2026 - WIP'!T14</f>
        <v>0.99327731092436977</v>
      </c>
      <c r="AA67" s="17">
        <f>'2026 - WIP'!U14</f>
        <v>0.89394957983193279</v>
      </c>
      <c r="AB67" s="17">
        <f>'2026 - WIP'!V14</f>
        <v>0.14777327935222673</v>
      </c>
      <c r="AC67" s="17">
        <f>'2026 - WIP'!W14</f>
        <v>0.15677321156773211</v>
      </c>
      <c r="AD67" s="17">
        <f>'2026 - WIP'!X14</f>
        <v>0.15677321156773211</v>
      </c>
      <c r="AE67" s="18">
        <f>'2026 - WIP'!Y14</f>
        <v>0.14109589041095891</v>
      </c>
      <c r="AF67" s="19">
        <f>'2026 - WIP'!Z14</f>
        <v>20.109589041095891</v>
      </c>
      <c r="AG67" s="20">
        <f>'2026 - WIP'!AA14</f>
        <v>76.234491557952225</v>
      </c>
      <c r="AH67" s="71">
        <f>'2026 - WIP'!AB14</f>
        <v>0.60465116279069764</v>
      </c>
      <c r="AI67" s="102">
        <f>'2026 - WIP'!AC14</f>
        <v>15.478260869565217</v>
      </c>
      <c r="AJ67" s="71">
        <f>'2026 - WIP'!AD14</f>
        <v>0.78400000000000003</v>
      </c>
      <c r="AK67" s="71">
        <f>'2026 - WIP'!AE14</f>
        <v>4.7E-2</v>
      </c>
      <c r="AL67" s="71">
        <f>'2026 - WIP'!AF14</f>
        <v>0</v>
      </c>
      <c r="AM67" s="70">
        <f>'2026 - WIP'!AG14</f>
        <v>0.61499999999999999</v>
      </c>
      <c r="AN67" s="20">
        <f>'2026 - WIP'!AH14</f>
        <v>4.8</v>
      </c>
      <c r="AO67" s="20">
        <f>'2026 - WIP'!AI14</f>
        <v>0.29166666666666669</v>
      </c>
      <c r="AP67" s="76">
        <f>'2026 - WIP'!AJ14</f>
        <v>3.39</v>
      </c>
      <c r="AQ67" s="21">
        <f>'2026 - WIP'!AK14</f>
        <v>4</v>
      </c>
      <c r="AR67" s="21">
        <f>'2026 - WIP'!AL14</f>
        <v>10</v>
      </c>
      <c r="AS67" s="21">
        <f>'2026 - WIP'!AM14</f>
        <v>8</v>
      </c>
      <c r="AT67" s="21">
        <f>'2026 - WIP'!AN14</f>
        <v>1</v>
      </c>
      <c r="AU67" s="21">
        <f>'2026 - WIP'!AO14</f>
        <v>10</v>
      </c>
      <c r="AV67" s="21">
        <f>'2026 - WIP'!AP14</f>
        <v>10</v>
      </c>
      <c r="AW67" s="21">
        <f>'2026 - WIP'!AQ14</f>
        <v>6</v>
      </c>
      <c r="AX67" s="21">
        <f>'2026 - WIP'!AR14</f>
        <v>3</v>
      </c>
      <c r="AY67" s="21">
        <f>'2026 - WIP'!AS14</f>
        <v>10</v>
      </c>
      <c r="AZ67" s="21">
        <f>'2026 - WIP'!AT14</f>
        <v>7</v>
      </c>
      <c r="BA67" s="21">
        <f>'2026 - WIP'!AU14</f>
        <v>0</v>
      </c>
      <c r="BB67" s="21">
        <f>'2026 - WIP'!AV14</f>
        <v>0</v>
      </c>
      <c r="BC67" s="21">
        <f>'2026 - WIP'!AW14</f>
        <v>11.3</v>
      </c>
      <c r="BD67" s="21">
        <f>'2026 - WIP'!AX14</f>
        <v>11.3</v>
      </c>
      <c r="BE67" s="21">
        <f>'2026 - WIP'!AY14</f>
        <v>0.97499999999999998</v>
      </c>
      <c r="BF67" s="130">
        <f>'2026 - WIP'!AZ14</f>
        <v>0.73124999999999996</v>
      </c>
      <c r="BG67" s="103">
        <f>'2026 - WIP'!BA14</f>
        <v>0</v>
      </c>
      <c r="BH67" s="23">
        <f>'2026 - WIP'!BB14</f>
        <v>1</v>
      </c>
      <c r="BI67" s="23">
        <f>'2026 - WIP'!BC14</f>
        <v>0</v>
      </c>
      <c r="BJ67" s="23">
        <f>'2026 - WIP'!BD14</f>
        <v>0</v>
      </c>
      <c r="BK67" s="23">
        <f>'2026 - WIP'!BE14</f>
        <v>0</v>
      </c>
      <c r="BL67" s="23">
        <f>'2026 - WIP'!BF14</f>
        <v>0</v>
      </c>
      <c r="BM67" s="23">
        <f>'2026 - WIP'!BG14</f>
        <v>0</v>
      </c>
      <c r="BN67" s="74">
        <f>'2026 - WIP'!BH14</f>
        <v>0</v>
      </c>
      <c r="BO67" s="74">
        <f>'2026 - WIP'!BI14</f>
        <v>0</v>
      </c>
      <c r="BP67" s="74">
        <f>'2026 - WIP'!BJ14</f>
        <v>0</v>
      </c>
      <c r="BQ67" s="23">
        <f>'2026 - WIP'!BK14</f>
        <v>0</v>
      </c>
      <c r="BR67" s="23">
        <f>'2026 - WIP'!BL14</f>
        <v>1</v>
      </c>
      <c r="BS67" s="55">
        <f>'2026 - WIP'!BM14</f>
        <v>0</v>
      </c>
      <c r="BT67" s="61">
        <f>'2026 - WIP'!BN14</f>
        <v>0</v>
      </c>
      <c r="BU67" s="61">
        <f>'2026 - WIP'!BO14</f>
        <v>0</v>
      </c>
      <c r="BV67" s="61">
        <f>'2026 - WIP'!BP14</f>
        <v>0</v>
      </c>
      <c r="BW67" s="72">
        <f>'2026 - WIP'!BQ14</f>
        <v>0</v>
      </c>
      <c r="BX67" s="61">
        <f>'2026 - WIP'!BR14</f>
        <v>0</v>
      </c>
      <c r="BY67" s="22">
        <f>'2026 - WIP'!BS14</f>
        <v>128</v>
      </c>
      <c r="BZ67" s="23">
        <f>'2026 - WIP'!BT14</f>
        <v>3821</v>
      </c>
      <c r="CA67" s="23">
        <f>'2026 - WIP'!BU14</f>
        <v>1</v>
      </c>
      <c r="CB67" s="23">
        <f>'2026 - WIP'!BV14</f>
        <v>0</v>
      </c>
      <c r="CC67" s="23">
        <f>'2026 - WIP'!BW14</f>
        <v>19</v>
      </c>
      <c r="CD67" s="23">
        <f>'2026 - WIP'!BX14</f>
        <v>9</v>
      </c>
      <c r="CE67" s="23">
        <f>'2026 - WIP'!BY14</f>
        <v>64.7</v>
      </c>
      <c r="CF67" s="74">
        <f>'2026 - WIP'!BZ14</f>
        <v>9.5</v>
      </c>
      <c r="CG67" s="74">
        <f>'2026 - WIP'!CA14</f>
        <v>0</v>
      </c>
      <c r="CH67" s="74">
        <f>'2026 - WIP'!CB14</f>
        <v>100</v>
      </c>
      <c r="CI67" s="23">
        <f>'2026 - WIP'!CC14</f>
        <v>0</v>
      </c>
      <c r="CJ67" s="23">
        <f>'2026 - WIP'!CD14</f>
        <v>1965</v>
      </c>
      <c r="CK67" s="55">
        <f>'2026 - WIP'!CE14</f>
        <v>0</v>
      </c>
      <c r="CL67" s="61">
        <f>'2026 - WIP'!CF14</f>
        <v>0</v>
      </c>
      <c r="CM67" s="61">
        <f>'2026 - WIP'!CG14</f>
        <v>0</v>
      </c>
      <c r="CN67" s="61">
        <f>'2026 - WIP'!CH14</f>
        <v>0</v>
      </c>
      <c r="CO67" s="73">
        <f>'2026 - WIP'!CI14</f>
        <v>0</v>
      </c>
      <c r="CP67" s="62">
        <f>'2026 - WIP'!CJ14</f>
        <v>0</v>
      </c>
      <c r="CQ67" s="22">
        <f>'2026 - WIP'!CK14</f>
        <v>2871</v>
      </c>
      <c r="CR67" s="23">
        <f>'2026 - WIP'!CL14</f>
        <v>4008</v>
      </c>
      <c r="CS67" s="23">
        <f>'2026 - WIP'!CM14</f>
        <v>25</v>
      </c>
      <c r="CT67" s="23">
        <f>'2026 - WIP'!CN14</f>
        <v>6</v>
      </c>
      <c r="CU67" s="23">
        <f>'2026 - WIP'!CO14</f>
        <v>335</v>
      </c>
      <c r="CV67" s="23">
        <f>'2026 - WIP'!CP14</f>
        <v>241</v>
      </c>
      <c r="CW67" s="23">
        <f>'2026 - WIP'!CQ14</f>
        <v>78.400000000000006</v>
      </c>
      <c r="CX67" s="24">
        <f>'2026 - WIP'!CR14</f>
        <v>2.6</v>
      </c>
      <c r="CY67" s="24">
        <f>'2026 - WIP'!CS14</f>
        <v>2.1</v>
      </c>
      <c r="CZ67" s="23">
        <f>'2026 - WIP'!CT14</f>
        <v>37.799999999999997</v>
      </c>
      <c r="DA67" s="23">
        <f>'2026 - WIP'!CU14</f>
        <v>80</v>
      </c>
      <c r="DB67" s="23">
        <f>'2026 - WIP'!CV14</f>
        <v>1973</v>
      </c>
      <c r="DC67" s="55">
        <f>'2026 - WIP'!CW14</f>
        <v>29</v>
      </c>
      <c r="DD67" s="61">
        <f>'2026 - WIP'!CX14</f>
        <v>2.8</v>
      </c>
      <c r="DE67" s="61">
        <f>'2026 - WIP'!CY14</f>
        <v>0</v>
      </c>
      <c r="DF67" s="61">
        <f>'2026 - WIP'!CZ14</f>
        <v>9</v>
      </c>
      <c r="DG67" s="73">
        <f>'2026 - WIP'!DA14</f>
        <v>2.31</v>
      </c>
      <c r="DH67" s="62">
        <f>'2026 - WIP'!DB14</f>
        <v>2</v>
      </c>
      <c r="DI67" s="22">
        <f>'2026 - WIP'!DC14</f>
        <v>2955</v>
      </c>
      <c r="DJ67" s="23">
        <f>'2026 - WIP'!DD14</f>
        <v>2975</v>
      </c>
      <c r="DK67" s="23">
        <f>'2026 - WIP'!DE14</f>
        <v>18</v>
      </c>
      <c r="DL67" s="23">
        <f>'2026 - WIP'!DF14</f>
        <v>12</v>
      </c>
      <c r="DM67" s="23">
        <f>'2026 - WIP'!DG14</f>
        <v>430</v>
      </c>
      <c r="DN67" s="23">
        <f>'2026 - WIP'!DH14</f>
        <v>260</v>
      </c>
      <c r="DO67" s="23">
        <f>'2026 - WIP'!DI14</f>
        <v>73.400000000000006</v>
      </c>
      <c r="DP67" s="74">
        <f>'2026 - WIP'!DJ14</f>
        <v>3.6</v>
      </c>
      <c r="DQ67" s="74">
        <f>'2026 - WIP'!DK14</f>
        <v>2.7</v>
      </c>
      <c r="DR67" s="74">
        <f>'2026 - WIP'!DL14</f>
        <v>41</v>
      </c>
      <c r="DS67" s="23">
        <f>'2026 - WIP'!DM14</f>
        <v>219</v>
      </c>
      <c r="DT67" s="23">
        <f>'2026 - WIP'!DN14</f>
        <v>1482</v>
      </c>
      <c r="DU67" s="55">
        <f>'2026 - WIP'!DO14</f>
        <v>46</v>
      </c>
      <c r="DV67" s="61">
        <f>'2026 - WIP'!DP14</f>
        <v>4.8</v>
      </c>
      <c r="DW67" s="61">
        <f>'2026 - WIP'!DQ14</f>
        <v>1</v>
      </c>
      <c r="DX67" s="61">
        <f>'2026 - WIP'!DR14</f>
        <v>8</v>
      </c>
      <c r="DY67" s="73">
        <f>'2026 - WIP'!DS14</f>
        <v>3.39</v>
      </c>
      <c r="DZ67" s="62">
        <f>'2026 - WIP'!DT14</f>
        <v>12</v>
      </c>
      <c r="EA67" s="22">
        <f>'2026 - WIP'!DU14</f>
        <v>712</v>
      </c>
      <c r="EB67" s="23">
        <f>'2026 - WIP'!DV14</f>
        <v>745</v>
      </c>
      <c r="EC67" s="23">
        <f>'2026 - WIP'!DW14</f>
        <v>6</v>
      </c>
      <c r="ED67" s="23">
        <f>'2026 - WIP'!DX14</f>
        <v>0</v>
      </c>
      <c r="EE67" s="23">
        <f>'2026 - WIP'!DY14</f>
        <v>79</v>
      </c>
      <c r="EF67" s="23">
        <f>'2026 - WIP'!DZ14</f>
        <v>46</v>
      </c>
      <c r="EG67" s="23">
        <f>'2026 - WIP'!EA14</f>
        <v>74.599999999999994</v>
      </c>
      <c r="EH67" s="24">
        <f>'2026 - WIP'!EB14</f>
        <v>4.7</v>
      </c>
      <c r="EI67" s="24">
        <f>'2026 - WIP'!EC14</f>
        <v>0</v>
      </c>
      <c r="EJ67" s="24">
        <f>'2026 - WIP'!ED14</f>
        <v>61.5</v>
      </c>
      <c r="EK67" s="23">
        <f>'2026 - WIP'!EE14</f>
        <v>103</v>
      </c>
      <c r="EL67" s="23">
        <f>'2026 - WIP'!EF14</f>
        <v>657</v>
      </c>
      <c r="EM67" s="55">
        <f>'2026 - WIP'!EG14</f>
        <v>24</v>
      </c>
      <c r="EN67" s="73">
        <f>'2026 - WIP'!EH14</f>
        <v>4.291666666666667</v>
      </c>
      <c r="EO67" s="61">
        <f>'2026 - WIP'!EI14</f>
        <v>3</v>
      </c>
      <c r="EP67" s="61">
        <f>'2026 - WIP'!EJ14</f>
        <v>7</v>
      </c>
      <c r="EQ67" s="73">
        <f>'2026 - WIP'!EK14</f>
        <v>3.38</v>
      </c>
      <c r="ER67" s="62">
        <f>'2026 - WIP'!EL14</f>
        <v>7</v>
      </c>
    </row>
    <row r="68" spans="1:148" ht="15.75" customHeight="1" x14ac:dyDescent="0.2">
      <c r="A68" s="111">
        <f t="shared" si="4"/>
        <v>66</v>
      </c>
      <c r="B68" s="109">
        <f>'2021'!A10</f>
        <v>8</v>
      </c>
      <c r="C68" s="109">
        <v>2021</v>
      </c>
      <c r="D68" s="86" t="str">
        <f>'2021'!B10</f>
        <v>Sam Ehlinger</v>
      </c>
      <c r="E68" s="86" t="str" cm="1">
        <f t="array" ref="E68">_xlfn.IFS(F68&gt;13,"Cornerstone",AND(F68&gt;11.5,F68&lt;13),"Elite",AND(F68&gt;10,F68&lt;11.5),"Elite Upside",AND(F68&gt;=8.5,F68&lt;10),"Upside",AND(F68&gt;6.25,F68&lt;8.5),"Upside Lite",AND(F68&gt;4.5,F68&lt;6.25),"Outlier",AND(F68&gt;=3.5,F68&lt;4.5),"Outlier Lite",F68&lt;3.5,"Purgatory")</f>
        <v>Outlier</v>
      </c>
      <c r="F68" s="11">
        <f>'2021'!C10</f>
        <v>6.0274999999999999</v>
      </c>
      <c r="G68" s="11">
        <f t="shared" si="5"/>
        <v>68.100000000000009</v>
      </c>
      <c r="H68" s="245">
        <f t="shared" si="6"/>
        <v>0.22297328139417774</v>
      </c>
      <c r="I68" s="43" t="str">
        <f>'2021'!D10</f>
        <v>Texas</v>
      </c>
      <c r="J68" s="14">
        <f>'2021'!E10</f>
        <v>3</v>
      </c>
      <c r="K68" s="44">
        <f>'2021'!F10</f>
        <v>36068</v>
      </c>
      <c r="L68" s="15">
        <f>'2021'!G10</f>
        <v>27.010958904109589</v>
      </c>
      <c r="M68" s="15" t="str">
        <f>'2021'!H10</f>
        <v>SR</v>
      </c>
      <c r="N68" s="15">
        <f>'2021'!I10</f>
        <v>22.589041095890412</v>
      </c>
      <c r="O68" s="15" t="str">
        <f>'2021'!J10</f>
        <v>Dual Threat</v>
      </c>
      <c r="P68" s="14">
        <f>'2021'!K10</f>
        <v>75</v>
      </c>
      <c r="Q68" s="14">
        <f>'2021'!L10</f>
        <v>230</v>
      </c>
      <c r="R68" s="15">
        <f t="shared" ref="R68:R131" si="7">Q68*0.453592/(P68*0.0254)^2</f>
        <v>28.747710473198726</v>
      </c>
      <c r="S68" s="14">
        <f>'2021'!M10</f>
        <v>4.74</v>
      </c>
      <c r="T68" s="16">
        <f>'2021'!N10</f>
        <v>6</v>
      </c>
      <c r="U68" s="46">
        <f>'2021'!O10</f>
        <v>0</v>
      </c>
      <c r="V68" s="47">
        <f>'2021'!P10</f>
        <v>0.56790490341753341</v>
      </c>
      <c r="W68" s="47">
        <f>'2021'!Q10</f>
        <v>0.90899031811894881</v>
      </c>
      <c r="X68" s="47">
        <f>'2021'!R10</f>
        <v>0.97234777984578569</v>
      </c>
      <c r="Y68" s="47">
        <f>'2021'!S10</f>
        <v>0.91395930024991079</v>
      </c>
      <c r="Z68" s="17">
        <f>'2021'!T10</f>
        <v>0.94315354004784824</v>
      </c>
      <c r="AA68" s="17">
        <f>'2021'!U10</f>
        <v>0.84883818604306338</v>
      </c>
      <c r="AB68" s="17">
        <f>'2021'!V10</f>
        <v>0.33133253301320525</v>
      </c>
      <c r="AC68" s="17">
        <f>'2021'!W10</f>
        <v>0.24356530028598666</v>
      </c>
      <c r="AD68" s="17">
        <f>'2021'!X10</f>
        <v>0.28744891664959593</v>
      </c>
      <c r="AE68" s="18">
        <f>'2021'!Y10</f>
        <v>0.25870402498463635</v>
      </c>
      <c r="AF68" s="19">
        <f>'2021'!Z10</f>
        <v>18.931506849315067</v>
      </c>
      <c r="AG68" s="20">
        <f>'2021'!AA10</f>
        <v>91.126452754986119</v>
      </c>
      <c r="AH68" s="71">
        <f>'2021'!AB10</f>
        <v>0.64912280701754388</v>
      </c>
      <c r="AI68" s="102">
        <f>'2021'!AC10</f>
        <v>13.195876288659793</v>
      </c>
      <c r="AJ68" s="71">
        <f>'2021'!AD10</f>
        <v>0.74299999999999999</v>
      </c>
      <c r="AK68" s="71">
        <f>'2021'!AE10</f>
        <v>6.8000000000000005E-2</v>
      </c>
      <c r="AL68" s="71">
        <f>'2021'!AF10</f>
        <v>1.7000000000000001E-2</v>
      </c>
      <c r="AM68" s="70">
        <f>'2021'!AG10</f>
        <v>0.49299999999999999</v>
      </c>
      <c r="AN68" s="20">
        <f>'2021'!AH10</f>
        <v>6.1</v>
      </c>
      <c r="AO68" s="20">
        <f>'2021'!AI10</f>
        <v>0.19178082191780821</v>
      </c>
      <c r="AP68" s="76">
        <f>'2021'!AJ10</f>
        <v>2.79</v>
      </c>
      <c r="AQ68" s="21">
        <f>'2021'!AK10</f>
        <v>8</v>
      </c>
      <c r="AR68" s="21">
        <f>'2021'!AL10</f>
        <v>7</v>
      </c>
      <c r="AS68" s="21">
        <f>'2021'!AM10</f>
        <v>4</v>
      </c>
      <c r="AT68" s="21">
        <f>'2021'!AN10</f>
        <v>5</v>
      </c>
      <c r="AU68" s="21">
        <f>'2021'!AO10</f>
        <v>10</v>
      </c>
      <c r="AV68" s="21">
        <f>'2021'!AP10</f>
        <v>4</v>
      </c>
      <c r="AW68" s="21">
        <f>'2021'!AQ10</f>
        <v>9</v>
      </c>
      <c r="AX68" s="21">
        <f>'2021'!AR10</f>
        <v>6</v>
      </c>
      <c r="AY68" s="21">
        <f>'2021'!AS10</f>
        <v>5</v>
      </c>
      <c r="AZ68" s="21">
        <f>'2021'!AT10</f>
        <v>6</v>
      </c>
      <c r="BA68" s="21">
        <f>'2021'!AU10</f>
        <v>1</v>
      </c>
      <c r="BB68" s="21">
        <f>'2021'!AV10</f>
        <v>0</v>
      </c>
      <c r="BC68" s="21">
        <f>'2021'!AW10</f>
        <v>8.73</v>
      </c>
      <c r="BD68" s="21">
        <f>'2021'!AX10</f>
        <v>8.73</v>
      </c>
      <c r="BE68" s="21">
        <f>'2021'!AY10</f>
        <v>0.97499999999999998</v>
      </c>
      <c r="BF68" s="130">
        <f>'2021'!AZ10</f>
        <v>0.97499999999999998</v>
      </c>
      <c r="BG68" s="103">
        <f>'2021'!BA10</f>
        <v>0</v>
      </c>
      <c r="BH68" s="23">
        <f>'2021'!BB10</f>
        <v>1</v>
      </c>
      <c r="BI68" s="23">
        <f>'2021'!BC10</f>
        <v>0</v>
      </c>
      <c r="BJ68" s="23">
        <f>'2021'!BD10</f>
        <v>0</v>
      </c>
      <c r="BK68" s="23">
        <f>'2021'!BE10</f>
        <v>0</v>
      </c>
      <c r="BL68" s="23">
        <f>'2021'!BF10</f>
        <v>0</v>
      </c>
      <c r="BM68" s="23">
        <f>'2021'!BG10</f>
        <v>0</v>
      </c>
      <c r="BN68" s="74">
        <f>'2021'!BH10</f>
        <v>0</v>
      </c>
      <c r="BO68" s="74">
        <f>'2021'!BI10</f>
        <v>0</v>
      </c>
      <c r="BP68" s="74">
        <f>'2021'!BJ10</f>
        <v>0</v>
      </c>
      <c r="BQ68" s="23">
        <f>'2021'!BK10</f>
        <v>0</v>
      </c>
      <c r="BR68" s="23">
        <f>'2021'!BL10</f>
        <v>1</v>
      </c>
      <c r="BS68" s="55">
        <f>'2021'!BM10</f>
        <v>0</v>
      </c>
      <c r="BT68" s="61">
        <f>'2021'!BN10</f>
        <v>0</v>
      </c>
      <c r="BU68" s="61">
        <f>'2021'!BO10</f>
        <v>0</v>
      </c>
      <c r="BV68" s="61">
        <f>'2021'!BP10</f>
        <v>0</v>
      </c>
      <c r="BW68" s="72">
        <f>'2021'!BQ10</f>
        <v>0</v>
      </c>
      <c r="BX68" s="61">
        <f>'2021'!BR10</f>
        <v>0</v>
      </c>
      <c r="BY68" s="22">
        <f>'2021'!BS10</f>
        <v>1911</v>
      </c>
      <c r="BZ68" s="23">
        <f>'2021'!BT10</f>
        <v>3365</v>
      </c>
      <c r="CA68" s="23">
        <f>'2021'!BU10</f>
        <v>11</v>
      </c>
      <c r="CB68" s="23">
        <f>'2021'!BV10</f>
        <v>7</v>
      </c>
      <c r="CC68" s="23">
        <f>'2021'!BW10</f>
        <v>279</v>
      </c>
      <c r="CD68" s="23">
        <f>'2021'!BX10</f>
        <v>159</v>
      </c>
      <c r="CE68" s="23">
        <f>'2021'!BY10</f>
        <v>70.5</v>
      </c>
      <c r="CF68" s="74">
        <f>'2021'!BZ10</f>
        <v>2.4</v>
      </c>
      <c r="CG68" s="74">
        <f>'2021'!CA10</f>
        <v>4.0999999999999996</v>
      </c>
      <c r="CH68" s="74">
        <f>'2021'!CB10</f>
        <v>35.700000000000003</v>
      </c>
      <c r="CI68" s="23">
        <f>'2021'!CC10</f>
        <v>476</v>
      </c>
      <c r="CJ68" s="23">
        <f>'2021'!CD10</f>
        <v>2038</v>
      </c>
      <c r="CK68" s="55">
        <f>'2021'!CE10</f>
        <v>72</v>
      </c>
      <c r="CL68" s="61">
        <f>'2021'!CF10</f>
        <v>4.5</v>
      </c>
      <c r="CM68" s="61">
        <f>'2021'!CG10</f>
        <v>2</v>
      </c>
      <c r="CN68" s="61">
        <f>'2021'!CH10</f>
        <v>12</v>
      </c>
      <c r="CO68" s="73">
        <f>'2021'!CI10</f>
        <v>3.12</v>
      </c>
      <c r="CP68" s="62">
        <f>'2021'!CJ10</f>
        <v>15</v>
      </c>
      <c r="CQ68" s="22">
        <f>'2021'!CK10</f>
        <v>3286</v>
      </c>
      <c r="CR68" s="23">
        <f>'2021'!CL10</f>
        <v>3615</v>
      </c>
      <c r="CS68" s="23">
        <f>'2021'!CM10</f>
        <v>25</v>
      </c>
      <c r="CT68" s="23">
        <f>'2021'!CN10</f>
        <v>5</v>
      </c>
      <c r="CU68" s="23">
        <f>'2021'!CO10</f>
        <v>426</v>
      </c>
      <c r="CV68" s="23">
        <f>'2021'!CP10</f>
        <v>276</v>
      </c>
      <c r="CW68" s="23">
        <f>'2021'!CQ10</f>
        <v>74.3</v>
      </c>
      <c r="CX68" s="24">
        <f>'2021'!CR10</f>
        <v>5.2</v>
      </c>
      <c r="CY68" s="24">
        <f>'2021'!CS10</f>
        <v>1.9</v>
      </c>
      <c r="CZ68" s="23">
        <f>'2021'!CT10</f>
        <v>49.3</v>
      </c>
      <c r="DA68" s="23">
        <f>'2021'!CU10</f>
        <v>656</v>
      </c>
      <c r="DB68" s="23">
        <f>'2021'!CV10</f>
        <v>2375</v>
      </c>
      <c r="DC68" s="55">
        <f>'2021'!CW10</f>
        <v>105</v>
      </c>
      <c r="DD68" s="61">
        <f>'2021'!CX10</f>
        <v>4.5</v>
      </c>
      <c r="DE68" s="61">
        <f>'2021'!CY10</f>
        <v>16</v>
      </c>
      <c r="DF68" s="61">
        <f>'2021'!CZ10</f>
        <v>20</v>
      </c>
      <c r="DG68" s="73">
        <f>'2021'!DA10</f>
        <v>2.66</v>
      </c>
      <c r="DH68" s="62">
        <f>'2021'!DB10</f>
        <v>26</v>
      </c>
      <c r="DI68" s="22">
        <f>'2021'!DC10</f>
        <v>3657</v>
      </c>
      <c r="DJ68" s="23">
        <f>'2021'!DD10</f>
        <v>3761</v>
      </c>
      <c r="DK68" s="23">
        <f>'2021'!DE10</f>
        <v>32</v>
      </c>
      <c r="DL68" s="23">
        <f>'2021'!DF10</f>
        <v>10</v>
      </c>
      <c r="DM68" s="23">
        <f>'2021'!DG10</f>
        <v>456</v>
      </c>
      <c r="DN68" s="23">
        <f>'2021'!DH10</f>
        <v>296</v>
      </c>
      <c r="DO68" s="23">
        <f>'2021'!DI10</f>
        <v>73.7</v>
      </c>
      <c r="DP68" s="74">
        <f>'2021'!DJ10</f>
        <v>6.8</v>
      </c>
      <c r="DQ68" s="74">
        <f>'2021'!DK10</f>
        <v>2.4</v>
      </c>
      <c r="DR68" s="74">
        <f>'2021'!DL10</f>
        <v>44.6</v>
      </c>
      <c r="DS68" s="23">
        <f>'2021'!DM10</f>
        <v>828</v>
      </c>
      <c r="DT68" s="23">
        <f>'2021'!DN10</f>
        <v>2499</v>
      </c>
      <c r="DU68" s="55">
        <f>'2021'!DO10</f>
        <v>73</v>
      </c>
      <c r="DV68" s="61">
        <f>'2021'!DP10</f>
        <v>6.1</v>
      </c>
      <c r="DW68" s="61">
        <f>'2021'!DQ10</f>
        <v>7</v>
      </c>
      <c r="DX68" s="61">
        <f>'2021'!DR10</f>
        <v>14</v>
      </c>
      <c r="DY68" s="73">
        <f>'2021'!DS10</f>
        <v>2.79</v>
      </c>
      <c r="DZ68" s="62">
        <f>'2021'!DT10</f>
        <v>33</v>
      </c>
      <c r="EA68" s="22">
        <f>'2021'!DU10</f>
        <v>2560</v>
      </c>
      <c r="EB68" s="23">
        <f>'2021'!DV10</f>
        <v>2801</v>
      </c>
      <c r="EC68" s="23">
        <f>'2021'!DW10</f>
        <v>26</v>
      </c>
      <c r="ED68" s="23">
        <f>'2021'!DX10</f>
        <v>5</v>
      </c>
      <c r="EE68" s="23">
        <f>'2021'!DY10</f>
        <v>323</v>
      </c>
      <c r="EF68" s="23">
        <f>'2021'!DZ10</f>
        <v>194</v>
      </c>
      <c r="EG68" s="23">
        <f>'2021'!EA10</f>
        <v>66.900000000000006</v>
      </c>
      <c r="EH68" s="24">
        <f>'2021'!EB10</f>
        <v>4.8</v>
      </c>
      <c r="EI68" s="24">
        <f>'2021'!EC10</f>
        <v>1.7</v>
      </c>
      <c r="EJ68" s="24">
        <f>'2021'!ED10</f>
        <v>29</v>
      </c>
      <c r="EK68" s="23">
        <f>'2021'!EE10</f>
        <v>511</v>
      </c>
      <c r="EL68" s="23">
        <f>'2021'!EF10</f>
        <v>2098</v>
      </c>
      <c r="EM68" s="55">
        <f>'2021'!EG10</f>
        <v>60</v>
      </c>
      <c r="EN68" s="73">
        <f>'2021'!EH10</f>
        <v>5.5</v>
      </c>
      <c r="EO68" s="61">
        <f>'2021'!EI10</f>
        <v>8</v>
      </c>
      <c r="EP68" s="61">
        <f>'2021'!EJ10</f>
        <v>7</v>
      </c>
      <c r="EQ68" s="73">
        <f>'2021'!EK10</f>
        <v>2.76</v>
      </c>
      <c r="ER68" s="62">
        <f>'2021'!EL10</f>
        <v>19</v>
      </c>
    </row>
    <row r="69" spans="1:148" ht="15.75" customHeight="1" x14ac:dyDescent="0.2">
      <c r="A69" s="111">
        <f t="shared" si="4"/>
        <v>67</v>
      </c>
      <c r="B69" s="109">
        <f>'2022'!A8</f>
        <v>6</v>
      </c>
      <c r="C69" s="109">
        <v>2022</v>
      </c>
      <c r="D69" s="86" t="str">
        <f>'2022'!B8</f>
        <v>Dustin Crum</v>
      </c>
      <c r="E69" s="86" t="str" cm="1">
        <f t="array" ref="E69">_xlfn.IFS(F69&gt;13,"Cornerstone",AND(F69&gt;11.5,F69&lt;13),"Elite",AND(F69&gt;10,F69&lt;11.5),"Elite Upside",AND(F69&gt;=8.5,F69&lt;10),"Upside",AND(F69&gt;6.25,F69&lt;8.5),"Upside Lite",AND(F69&gt;4.5,F69&lt;6.25),"Outlier",AND(F69&gt;=3.5,F69&lt;4.5),"Outlier Lite",F69&lt;3.5,"Purgatory")</f>
        <v>Outlier</v>
      </c>
      <c r="F69" s="11">
        <f>'2022'!C8</f>
        <v>5.9612499999999997</v>
      </c>
      <c r="G69" s="11">
        <f t="shared" si="5"/>
        <v>67.600000000000009</v>
      </c>
      <c r="H69" s="245">
        <f t="shared" si="6"/>
        <v>0.20363229011379813</v>
      </c>
      <c r="I69" s="43" t="str">
        <f>'2022'!D8</f>
        <v>Kent State</v>
      </c>
      <c r="J69" s="14">
        <f>'2022'!E8</f>
        <v>9</v>
      </c>
      <c r="K69" s="44">
        <f>'2022'!F8</f>
        <v>36165</v>
      </c>
      <c r="L69" s="15">
        <f>'2022'!G8</f>
        <v>26.745205479452054</v>
      </c>
      <c r="M69" s="15" t="str">
        <f>'2022'!H8</f>
        <v>RS SR</v>
      </c>
      <c r="N69" s="15">
        <f>'2022'!I8</f>
        <v>23.323287671232876</v>
      </c>
      <c r="O69" s="15" t="str">
        <f>'2022'!J8</f>
        <v>Dual Threat</v>
      </c>
      <c r="P69" s="14">
        <f>'2022'!K8</f>
        <v>73</v>
      </c>
      <c r="Q69" s="14">
        <f>'2022'!L8</f>
        <v>210</v>
      </c>
      <c r="R69" s="15">
        <f t="shared" si="7"/>
        <v>27.705853122346142</v>
      </c>
      <c r="S69" s="14">
        <f>'2022'!M8</f>
        <v>4.75</v>
      </c>
      <c r="T69" s="16">
        <f>'2022'!N8</f>
        <v>0</v>
      </c>
      <c r="U69" s="46">
        <f>'2022'!O8</f>
        <v>0.15760869565217392</v>
      </c>
      <c r="V69" s="47">
        <f>'2022'!P8</f>
        <v>6.9209594966574917E-2</v>
      </c>
      <c r="W69" s="47">
        <f>'2022'!Q8</f>
        <v>0.91470691470691468</v>
      </c>
      <c r="X69" s="47">
        <f>'2022'!R8</f>
        <v>0.91421947449768159</v>
      </c>
      <c r="Y69" s="47">
        <f>'2022'!S8</f>
        <v>0.94047619047619047</v>
      </c>
      <c r="Z69" s="17">
        <f>'2022'!T8</f>
        <v>0.94047619047619047</v>
      </c>
      <c r="AA69" s="17">
        <f>'2022'!U8</f>
        <v>0.61130952380952386</v>
      </c>
      <c r="AB69" s="17">
        <f>'2022'!V8</f>
        <v>0.21065989847715735</v>
      </c>
      <c r="AC69" s="17">
        <f>'2022'!W8</f>
        <v>0.24953045344781324</v>
      </c>
      <c r="AD69" s="17">
        <f>'2022'!X8</f>
        <v>0.24953045344781324</v>
      </c>
      <c r="AE69" s="18">
        <f>'2022'!Y8</f>
        <v>0.16219479474107862</v>
      </c>
      <c r="AF69" s="19">
        <f>'2022'!Z8</f>
        <v>20.665753424657535</v>
      </c>
      <c r="AG69" s="20">
        <f>'2022'!AA8</f>
        <v>82.503970964004267</v>
      </c>
      <c r="AH69" s="71">
        <f>'2022'!AB8</f>
        <v>0.73043478260869565</v>
      </c>
      <c r="AI69" s="102">
        <f>'2022'!AC8</f>
        <v>13.274590163934427</v>
      </c>
      <c r="AJ69" s="71">
        <f>'2022'!AD8</f>
        <v>0.80700000000000005</v>
      </c>
      <c r="AK69" s="71">
        <f>'2022'!AE8</f>
        <v>7.0999999999999994E-2</v>
      </c>
      <c r="AL69" s="71">
        <f>'2022'!AF8</f>
        <v>6.9999999999999993E-3</v>
      </c>
      <c r="AM69" s="70">
        <f>'2022'!AG8</f>
        <v>0.57100000000000006</v>
      </c>
      <c r="AN69" s="20">
        <f>'2022'!AH8</f>
        <v>7.3</v>
      </c>
      <c r="AO69" s="20">
        <f>'2022'!AI8</f>
        <v>0.32183908045977011</v>
      </c>
      <c r="AP69" s="76">
        <f>'2022'!AJ8</f>
        <v>4.4400000000000004</v>
      </c>
      <c r="AQ69" s="21">
        <f>'2022'!AK8</f>
        <v>3</v>
      </c>
      <c r="AR69" s="21">
        <f>'2022'!AL8</f>
        <v>7</v>
      </c>
      <c r="AS69" s="21">
        <f>'2022'!AM8</f>
        <v>10</v>
      </c>
      <c r="AT69" s="21">
        <f>'2022'!AN8</f>
        <v>6</v>
      </c>
      <c r="AU69" s="21">
        <f>'2022'!AO8</f>
        <v>10</v>
      </c>
      <c r="AV69" s="21">
        <f>'2022'!AP8</f>
        <v>8</v>
      </c>
      <c r="AW69" s="21">
        <f>'2022'!AQ8</f>
        <v>7</v>
      </c>
      <c r="AX69" s="21">
        <f>'2022'!AR8</f>
        <v>8</v>
      </c>
      <c r="AY69" s="21">
        <f>'2022'!AS8</f>
        <v>10</v>
      </c>
      <c r="AZ69" s="21">
        <f>'2022'!AT8</f>
        <v>10</v>
      </c>
      <c r="BA69" s="21">
        <f>'2022'!AU8</f>
        <v>0</v>
      </c>
      <c r="BB69" s="21">
        <f>'2022'!AV8</f>
        <v>0</v>
      </c>
      <c r="BC69" s="21">
        <f>'2022'!AW8</f>
        <v>12.01</v>
      </c>
      <c r="BD69" s="21">
        <f>'2022'!AX8</f>
        <v>12.01</v>
      </c>
      <c r="BE69" s="21">
        <f>'2022'!AY8</f>
        <v>1.3125</v>
      </c>
      <c r="BF69" s="130">
        <f>'2022'!AZ8</f>
        <v>1.3125</v>
      </c>
      <c r="BG69" s="103">
        <f>'2022'!BA8</f>
        <v>232</v>
      </c>
      <c r="BH69" s="23">
        <f>'2022'!BB8</f>
        <v>1472</v>
      </c>
      <c r="BI69" s="23">
        <f>'2022'!BC8</f>
        <v>1</v>
      </c>
      <c r="BJ69" s="23">
        <f>'2022'!BD8</f>
        <v>2</v>
      </c>
      <c r="BK69" s="23">
        <f>'2022'!BE8</f>
        <v>30</v>
      </c>
      <c r="BL69" s="23">
        <f>'2022'!BF8</f>
        <v>16</v>
      </c>
      <c r="BM69" s="23">
        <f>'2022'!BG8</f>
        <v>58.6</v>
      </c>
      <c r="BN69" s="74">
        <f>'2022'!BH8</f>
        <v>6.1</v>
      </c>
      <c r="BO69" s="74">
        <f>'2022'!BI8</f>
        <v>4.5</v>
      </c>
      <c r="BP69" s="74">
        <f>'2022'!BJ8</f>
        <v>60</v>
      </c>
      <c r="BQ69" s="23">
        <f>'2022'!BK8</f>
        <v>426</v>
      </c>
      <c r="BR69" s="23">
        <f>'2022'!BL8</f>
        <v>2104</v>
      </c>
      <c r="BS69" s="55">
        <f>'2022'!BM8</f>
        <v>31</v>
      </c>
      <c r="BT69" s="61">
        <f>'2022'!BN8</f>
        <v>6.8</v>
      </c>
      <c r="BU69" s="61">
        <f>'2022'!BO8</f>
        <v>1</v>
      </c>
      <c r="BV69" s="61">
        <f>'2022'!BP8</f>
        <v>4</v>
      </c>
      <c r="BW69" s="72">
        <f>'2022'!BQ8</f>
        <v>4.24</v>
      </c>
      <c r="BX69" s="61">
        <f>'2022'!BR8</f>
        <v>15</v>
      </c>
      <c r="BY69" s="22">
        <f>'2022'!BS8</f>
        <v>176</v>
      </c>
      <c r="BZ69" s="23">
        <f>'2022'!BT8</f>
        <v>2543</v>
      </c>
      <c r="CA69" s="23">
        <f>'2022'!BU8</f>
        <v>2</v>
      </c>
      <c r="CB69" s="23">
        <f>'2022'!BV8</f>
        <v>0</v>
      </c>
      <c r="CC69" s="23">
        <f>'2022'!BW8</f>
        <v>27</v>
      </c>
      <c r="CD69" s="23">
        <f>'2022'!BX8</f>
        <v>16</v>
      </c>
      <c r="CE69" s="23">
        <f>'2022'!BY8</f>
        <v>66.7</v>
      </c>
      <c r="CF69" s="74">
        <f>'2022'!BZ8</f>
        <v>0</v>
      </c>
      <c r="CG69" s="74">
        <f>'2022'!CA8</f>
        <v>0</v>
      </c>
      <c r="CH69" s="74">
        <f>'2022'!CB8</f>
        <v>66.7</v>
      </c>
      <c r="CI69" s="23">
        <f>'2022'!CC8</f>
        <v>119</v>
      </c>
      <c r="CJ69" s="23">
        <f>'2022'!CD8</f>
        <v>2285</v>
      </c>
      <c r="CK69" s="55">
        <f>'2022'!CE8</f>
        <v>10</v>
      </c>
      <c r="CL69" s="61">
        <f>'2022'!CF8</f>
        <v>7.9</v>
      </c>
      <c r="CM69" s="61">
        <f>'2022'!CG8</f>
        <v>1</v>
      </c>
      <c r="CN69" s="61">
        <f>'2022'!CH8</f>
        <v>2</v>
      </c>
      <c r="CO69" s="73">
        <f>'2022'!CI8</f>
        <v>3.13</v>
      </c>
      <c r="CP69" s="62">
        <f>'2022'!CJ8</f>
        <v>6</v>
      </c>
      <c r="CQ69" s="22">
        <f>'2022'!CK8</f>
        <v>2606</v>
      </c>
      <c r="CR69" s="23">
        <f>'2022'!CL8</f>
        <v>2849</v>
      </c>
      <c r="CS69" s="23">
        <f>'2022'!CM8</f>
        <v>20</v>
      </c>
      <c r="CT69" s="23">
        <f>'2022'!CN8</f>
        <v>2</v>
      </c>
      <c r="CU69" s="23">
        <f>'2022'!CO8</f>
        <v>311</v>
      </c>
      <c r="CV69" s="23">
        <f>'2022'!CP8</f>
        <v>216</v>
      </c>
      <c r="CW69" s="23">
        <f>'2022'!CQ8</f>
        <v>80.2</v>
      </c>
      <c r="CX69" s="24">
        <f>'2022'!CR8</f>
        <v>6.5</v>
      </c>
      <c r="CY69" s="24">
        <f>'2022'!CS8</f>
        <v>0.7</v>
      </c>
      <c r="CZ69" s="23">
        <f>'2022'!CT8</f>
        <v>56.4</v>
      </c>
      <c r="DA69" s="23">
        <f>'2022'!CU8</f>
        <v>884</v>
      </c>
      <c r="DB69" s="23">
        <f>'2022'!CV8</f>
        <v>2669</v>
      </c>
      <c r="DC69" s="55">
        <f>'2022'!CW8</f>
        <v>72</v>
      </c>
      <c r="DD69" s="61">
        <f>'2022'!CX8</f>
        <v>6.6</v>
      </c>
      <c r="DE69" s="61">
        <f>'2022'!CY8</f>
        <v>6</v>
      </c>
      <c r="DF69" s="61">
        <f>'2022'!CZ8</f>
        <v>13</v>
      </c>
      <c r="DG69" s="73">
        <f>'2022'!DA8</f>
        <v>3.73</v>
      </c>
      <c r="DH69" s="62">
        <f>'2022'!DB8</f>
        <v>32</v>
      </c>
      <c r="DI69" s="22">
        <f>'2022'!DC8</f>
        <v>1183</v>
      </c>
      <c r="DJ69" s="23">
        <f>'2022'!DD8</f>
        <v>1294</v>
      </c>
      <c r="DK69" s="23">
        <f>'2022'!DE8</f>
        <v>12</v>
      </c>
      <c r="DL69" s="23">
        <f>'2022'!DF8</f>
        <v>2</v>
      </c>
      <c r="DM69" s="23">
        <f>'2022'!DG8</f>
        <v>115</v>
      </c>
      <c r="DN69" s="23">
        <f>'2022'!DH8</f>
        <v>84</v>
      </c>
      <c r="DO69" s="23">
        <f>'2022'!DI8</f>
        <v>80.7</v>
      </c>
      <c r="DP69" s="74">
        <f>'2022'!DJ8</f>
        <v>6.1</v>
      </c>
      <c r="DQ69" s="74">
        <f>'2022'!DK8</f>
        <v>3.9</v>
      </c>
      <c r="DR69" s="74">
        <f>'2022'!DL8</f>
        <v>57.1</v>
      </c>
      <c r="DS69" s="23">
        <f>'2022'!DM8</f>
        <v>249</v>
      </c>
      <c r="DT69" s="23">
        <f>'2022'!DN8</f>
        <v>1182</v>
      </c>
      <c r="DU69" s="55">
        <f>'2022'!DO8</f>
        <v>30</v>
      </c>
      <c r="DV69" s="61">
        <f>'2022'!DP8</f>
        <v>5.7</v>
      </c>
      <c r="DW69" s="61">
        <f>'2022'!DQ8</f>
        <v>4</v>
      </c>
      <c r="DX69" s="61">
        <f>'2022'!DR8</f>
        <v>5</v>
      </c>
      <c r="DY69" s="73">
        <f>'2022'!DS8</f>
        <v>4.16</v>
      </c>
      <c r="DZ69" s="62">
        <f>'2022'!DT8</f>
        <v>9</v>
      </c>
      <c r="EA69" s="22">
        <f>'2022'!DU8</f>
        <v>3239</v>
      </c>
      <c r="EB69" s="23">
        <f>'2022'!DV8</f>
        <v>3444</v>
      </c>
      <c r="EC69" s="23">
        <f>'2022'!DW8</f>
        <v>20</v>
      </c>
      <c r="ED69" s="23">
        <f>'2022'!DX8</f>
        <v>6</v>
      </c>
      <c r="EE69" s="23">
        <f>'2022'!DY8</f>
        <v>382</v>
      </c>
      <c r="EF69" s="23">
        <f>'2022'!DZ8</f>
        <v>244</v>
      </c>
      <c r="EG69" s="23">
        <f>'2022'!EA8</f>
        <v>72.7</v>
      </c>
      <c r="EH69" s="24">
        <f>'2022'!EB8</f>
        <v>7.1</v>
      </c>
      <c r="EI69" s="24">
        <f>'2022'!EC8</f>
        <v>1.6</v>
      </c>
      <c r="EJ69" s="24">
        <f>'2022'!ED8</f>
        <v>44.9</v>
      </c>
      <c r="EK69" s="23">
        <f>'2022'!EE8</f>
        <v>930</v>
      </c>
      <c r="EL69" s="23">
        <f>'2022'!EF8</f>
        <v>3727</v>
      </c>
      <c r="EM69" s="55">
        <f>'2022'!EG8</f>
        <v>87</v>
      </c>
      <c r="EN69" s="73">
        <f>'2022'!EH8</f>
        <v>7.3</v>
      </c>
      <c r="EO69" s="61">
        <f>'2022'!EI8</f>
        <v>12</v>
      </c>
      <c r="EP69" s="61">
        <f>'2022'!EJ8</f>
        <v>28</v>
      </c>
      <c r="EQ69" s="73">
        <f>'2022'!EK8</f>
        <v>4.4400000000000004</v>
      </c>
      <c r="ER69" s="62">
        <f>'2022'!EL8</f>
        <v>37</v>
      </c>
    </row>
    <row r="70" spans="1:148" ht="15.75" customHeight="1" x14ac:dyDescent="0.2">
      <c r="A70" s="111">
        <f t="shared" si="4"/>
        <v>68</v>
      </c>
      <c r="B70" s="109">
        <f>'2019'!A7</f>
        <v>5</v>
      </c>
      <c r="C70" s="109">
        <v>2019</v>
      </c>
      <c r="D70" s="86" t="str">
        <f>'2019'!B7</f>
        <v>Will Grier</v>
      </c>
      <c r="E70" s="86" t="str" cm="1">
        <f t="array" ref="E70">_xlfn.IFS(F70&gt;13,"Cornerstone",AND(F70&gt;11.5,F70&lt;13),"Elite",AND(F70&gt;10,F70&lt;11.5),"Elite Upside",AND(F70&gt;=8.5,F70&lt;10),"Upside",AND(F70&gt;6.25,F70&lt;8.5),"Upside Lite",AND(F70&gt;4.5,F70&lt;6.25),"Outlier",AND(F70&gt;=3.5,F70&lt;4.5),"Outlier Lite",F70&lt;3.5,"Purgatory")</f>
        <v>Outlier</v>
      </c>
      <c r="F70" s="11">
        <f>'2019'!C7</f>
        <v>5.9137500000000003</v>
      </c>
      <c r="G70" s="11">
        <f t="shared" si="5"/>
        <v>67.100000000000009</v>
      </c>
      <c r="H70" s="245">
        <f t="shared" si="6"/>
        <v>0.18976516429012993</v>
      </c>
      <c r="I70" s="43" t="str">
        <f>'2019'!D7</f>
        <v>West Virginia</v>
      </c>
      <c r="J70" s="14">
        <f>'2019'!E7</f>
        <v>3</v>
      </c>
      <c r="K70" s="44">
        <f>'2019'!F7</f>
        <v>34792</v>
      </c>
      <c r="L70" s="15">
        <f>'2019'!G7</f>
        <v>30.506849315068493</v>
      </c>
      <c r="M70" s="15" t="str">
        <f>'2019'!H7</f>
        <v>RS JR</v>
      </c>
      <c r="N70" s="15">
        <f>'2019'!I7</f>
        <v>24.082191780821919</v>
      </c>
      <c r="O70" s="15" t="str">
        <f>'2019'!J7</f>
        <v>Pocket Passer</v>
      </c>
      <c r="P70" s="14">
        <f>'2019'!K7</f>
        <v>74</v>
      </c>
      <c r="Q70" s="14">
        <f>'2019'!L7</f>
        <v>217</v>
      </c>
      <c r="R70" s="15">
        <f t="shared" si="7"/>
        <v>27.860842646447892</v>
      </c>
      <c r="S70" s="14">
        <f>'2019'!M7</f>
        <v>4.84</v>
      </c>
      <c r="T70" s="16">
        <f>'2019'!N7</f>
        <v>3</v>
      </c>
      <c r="U70" s="46">
        <f>'2019'!O7</f>
        <v>0</v>
      </c>
      <c r="V70" s="47">
        <f>'2019'!P7</f>
        <v>0.41594753192958234</v>
      </c>
      <c r="W70" s="47">
        <f>'2019'!Q7</f>
        <v>0</v>
      </c>
      <c r="X70" s="47">
        <f>'2019'!R7</f>
        <v>0.8647102710768465</v>
      </c>
      <c r="Y70" s="47">
        <f>'2019'!S7</f>
        <v>0.91674573055028463</v>
      </c>
      <c r="Z70" s="17">
        <f>'2019'!T7</f>
        <v>0.91674573055028463</v>
      </c>
      <c r="AA70" s="17">
        <f>'2019'!U7</f>
        <v>0.82507115749525617</v>
      </c>
      <c r="AB70" s="17">
        <f>'2019'!V7</f>
        <v>0.10245514636449481</v>
      </c>
      <c r="AC70" s="17">
        <f>'2019'!W7</f>
        <v>3.398510242085661E-2</v>
      </c>
      <c r="AD70" s="17">
        <f>'2019'!X7</f>
        <v>6.8220124392675704E-2</v>
      </c>
      <c r="AE70" s="18">
        <f>'2019'!Y7</f>
        <v>6.1398111953408135E-2</v>
      </c>
      <c r="AF70" s="19">
        <f>'2019'!Z7</f>
        <v>22.427397260273974</v>
      </c>
      <c r="AG70" s="20">
        <f>'2019'!AA7</f>
        <v>79.087579301181378</v>
      </c>
      <c r="AH70" s="71">
        <f>'2019'!AB7</f>
        <v>0.67002518891687657</v>
      </c>
      <c r="AI70" s="102">
        <f>'2019'!AC7</f>
        <v>14.530075187969924</v>
      </c>
      <c r="AJ70" s="71">
        <f>'2019'!AD7</f>
        <v>0.7659999999999999</v>
      </c>
      <c r="AK70" s="71">
        <f>'2019'!AE7</f>
        <v>7.9000000000000001E-2</v>
      </c>
      <c r="AL70" s="71">
        <f>'2019'!AF7</f>
        <v>2.8999999999999998E-2</v>
      </c>
      <c r="AM70" s="70">
        <f>'2019'!AG7</f>
        <v>0.51300000000000001</v>
      </c>
      <c r="AN70" s="20">
        <f>'2019'!AH7</f>
        <v>4.0999999999999996</v>
      </c>
      <c r="AO70" s="20">
        <f>'2019'!AI7</f>
        <v>0.125</v>
      </c>
      <c r="AP70" s="76">
        <f>'2019'!AJ7</f>
        <v>3.53</v>
      </c>
      <c r="AQ70" s="21">
        <f>'2019'!AK7</f>
        <v>0</v>
      </c>
      <c r="AR70" s="21">
        <f>'2019'!AL7</f>
        <v>10</v>
      </c>
      <c r="AS70" s="21">
        <f>'2019'!AM7</f>
        <v>6</v>
      </c>
      <c r="AT70" s="21">
        <f>'2019'!AN7</f>
        <v>7</v>
      </c>
      <c r="AU70" s="21">
        <f>'2019'!AO7</f>
        <v>7</v>
      </c>
      <c r="AV70" s="21">
        <f>'2019'!AP7</f>
        <v>6</v>
      </c>
      <c r="AW70" s="21">
        <f>'2019'!AQ7</f>
        <v>2</v>
      </c>
      <c r="AX70" s="21">
        <f>'2019'!AR7</f>
        <v>2</v>
      </c>
      <c r="AY70" s="21">
        <f>'2019'!AS7</f>
        <v>1</v>
      </c>
      <c r="AZ70" s="21">
        <f>'2019'!AT7</f>
        <v>8</v>
      </c>
      <c r="BA70" s="21">
        <f>'2019'!AU7</f>
        <v>3</v>
      </c>
      <c r="BB70" s="21">
        <f>'2019'!AV7</f>
        <v>0</v>
      </c>
      <c r="BC70" s="21">
        <f>'2019'!AW7</f>
        <v>10.77</v>
      </c>
      <c r="BD70" s="21">
        <f>'2019'!AX7</f>
        <v>8.0775000000000006</v>
      </c>
      <c r="BE70" s="21">
        <f>'2019'!AY7</f>
        <v>0.48749999999999999</v>
      </c>
      <c r="BF70" s="130">
        <f>'2019'!AZ7</f>
        <v>0</v>
      </c>
      <c r="BG70" s="103">
        <f>'2019'!BA7</f>
        <v>0</v>
      </c>
      <c r="BH70" s="23">
        <f>'2019'!BB7</f>
        <v>1</v>
      </c>
      <c r="BI70" s="23">
        <f>'2019'!BC7</f>
        <v>0</v>
      </c>
      <c r="BJ70" s="23">
        <f>'2019'!BD7</f>
        <v>0</v>
      </c>
      <c r="BK70" s="23">
        <f>'2019'!BE7</f>
        <v>0</v>
      </c>
      <c r="BL70" s="23">
        <f>'2019'!BF7</f>
        <v>0</v>
      </c>
      <c r="BM70" s="23">
        <f>'2019'!BG7</f>
        <v>0</v>
      </c>
      <c r="BN70" s="74">
        <f>'2019'!BH7</f>
        <v>0</v>
      </c>
      <c r="BO70" s="74">
        <f>'2019'!BI7</f>
        <v>0</v>
      </c>
      <c r="BP70" s="74">
        <f>'2019'!BJ7</f>
        <v>0</v>
      </c>
      <c r="BQ70" s="23">
        <f>'2019'!BK7</f>
        <v>0</v>
      </c>
      <c r="BR70" s="23">
        <f>'2019'!BL7</f>
        <v>1</v>
      </c>
      <c r="BS70" s="55">
        <f>'2019'!BM7</f>
        <v>0</v>
      </c>
      <c r="BT70" s="61">
        <f>'2019'!BN7</f>
        <v>0</v>
      </c>
      <c r="BU70" s="61">
        <f>'2019'!BO7</f>
        <v>0</v>
      </c>
      <c r="BV70" s="61">
        <f>'2019'!BP7</f>
        <v>0</v>
      </c>
      <c r="BW70" s="72">
        <f>'2019'!BQ7</f>
        <v>0</v>
      </c>
      <c r="BX70" s="61">
        <f>'2019'!BR7</f>
        <v>0</v>
      </c>
      <c r="BY70" s="22">
        <f>'2019'!BS7</f>
        <v>1205</v>
      </c>
      <c r="BZ70" s="23">
        <f>'2019'!BT7</f>
        <v>2897</v>
      </c>
      <c r="CA70" s="23">
        <f>'2019'!BU7</f>
        <v>10</v>
      </c>
      <c r="CB70" s="23">
        <f>'2019'!BV7</f>
        <v>3</v>
      </c>
      <c r="CC70" s="23">
        <f>'2019'!BW7</f>
        <v>160</v>
      </c>
      <c r="CD70" s="23">
        <f>'2019'!BX7</f>
        <v>106</v>
      </c>
      <c r="CE70" s="23">
        <f>'2019'!BY7</f>
        <v>73.099999999999994</v>
      </c>
      <c r="CF70" s="74">
        <f>'2019'!BZ7</f>
        <v>5.4</v>
      </c>
      <c r="CG70" s="74">
        <f>'2019'!CA7</f>
        <v>5</v>
      </c>
      <c r="CH70" s="74">
        <f>'2019'!CB7</f>
        <v>23.1</v>
      </c>
      <c r="CI70" s="23">
        <f>'2019'!CC7</f>
        <v>167</v>
      </c>
      <c r="CJ70" s="23">
        <f>'2019'!CD7</f>
        <v>2081</v>
      </c>
      <c r="CK70" s="55">
        <f>'2019'!CE7</f>
        <v>5</v>
      </c>
      <c r="CL70" s="61">
        <f>'2019'!CF7</f>
        <v>7</v>
      </c>
      <c r="CM70" s="61">
        <f>'2019'!CG7</f>
        <v>2</v>
      </c>
      <c r="CN70" s="61">
        <f>'2019'!CH7</f>
        <v>0</v>
      </c>
      <c r="CO70" s="73">
        <f>'2019'!CI7</f>
        <v>3.63</v>
      </c>
      <c r="CP70" s="62">
        <f>'2019'!CJ7</f>
        <v>7</v>
      </c>
      <c r="CQ70" s="22">
        <f>'2019'!CK7</f>
        <v>0</v>
      </c>
      <c r="CR70" s="23">
        <f>'2019'!CL7</f>
        <v>1</v>
      </c>
      <c r="CS70" s="23">
        <f>'2019'!CM7</f>
        <v>0</v>
      </c>
      <c r="CT70" s="23">
        <f>'2019'!CN7</f>
        <v>0</v>
      </c>
      <c r="CU70" s="23">
        <f>'2019'!CO7</f>
        <v>0</v>
      </c>
      <c r="CV70" s="23">
        <f>'2019'!CP7</f>
        <v>0</v>
      </c>
      <c r="CW70" s="23">
        <f>'2019'!CQ7</f>
        <v>0</v>
      </c>
      <c r="CX70" s="24">
        <f>'2019'!CR7</f>
        <v>0</v>
      </c>
      <c r="CY70" s="24">
        <f>'2019'!CS7</f>
        <v>0</v>
      </c>
      <c r="CZ70" s="23">
        <f>'2019'!CT7</f>
        <v>0</v>
      </c>
      <c r="DA70" s="23">
        <f>'2019'!CU7</f>
        <v>0</v>
      </c>
      <c r="DB70" s="23">
        <f>'2019'!CV7</f>
        <v>1</v>
      </c>
      <c r="DC70" s="55">
        <f>'2019'!CW7</f>
        <v>0</v>
      </c>
      <c r="DD70" s="61">
        <f>'2019'!CX7</f>
        <v>0</v>
      </c>
      <c r="DE70" s="61">
        <f>'2019'!CY7</f>
        <v>0</v>
      </c>
      <c r="DF70" s="61">
        <f>'2019'!CZ7</f>
        <v>0</v>
      </c>
      <c r="DG70" s="73">
        <f>'2019'!DA7</f>
        <v>0</v>
      </c>
      <c r="DH70" s="62">
        <f>'2019'!DB7</f>
        <v>0</v>
      </c>
      <c r="DI70" s="22">
        <f>'2019'!DC7</f>
        <v>3477</v>
      </c>
      <c r="DJ70" s="23">
        <f>'2019'!DD7</f>
        <v>4021</v>
      </c>
      <c r="DK70" s="23">
        <f>'2019'!DE7</f>
        <v>34</v>
      </c>
      <c r="DL70" s="23">
        <f>'2019'!DF7</f>
        <v>12</v>
      </c>
      <c r="DM70" s="23">
        <f>'2019'!DG7</f>
        <v>388</v>
      </c>
      <c r="DN70" s="23">
        <f>'2019'!DH7</f>
        <v>249</v>
      </c>
      <c r="DO70" s="23">
        <f>'2019'!DI7</f>
        <v>73.7</v>
      </c>
      <c r="DP70" s="74">
        <f>'2019'!DJ7</f>
        <v>7.6</v>
      </c>
      <c r="DQ70" s="74">
        <f>'2019'!DK7</f>
        <v>2.9</v>
      </c>
      <c r="DR70" s="74">
        <f>'2019'!DL7</f>
        <v>48.5</v>
      </c>
      <c r="DS70" s="23">
        <f>'2019'!DM7</f>
        <v>217</v>
      </c>
      <c r="DT70" s="23">
        <f>'2019'!DN7</f>
        <v>2118</v>
      </c>
      <c r="DU70" s="55">
        <f>'2019'!DO7</f>
        <v>24</v>
      </c>
      <c r="DV70" s="61">
        <f>'2019'!DP7</f>
        <v>4.0999999999999996</v>
      </c>
      <c r="DW70" s="61">
        <f>'2019'!DQ7</f>
        <v>2</v>
      </c>
      <c r="DX70" s="61">
        <f>'2019'!DR7</f>
        <v>3</v>
      </c>
      <c r="DY70" s="73">
        <f>'2019'!DS7</f>
        <v>3.53</v>
      </c>
      <c r="DZ70" s="62">
        <f>'2019'!DT7</f>
        <v>6</v>
      </c>
      <c r="EA70" s="22">
        <f>'2019'!DU7</f>
        <v>3865</v>
      </c>
      <c r="EB70" s="23">
        <f>'2019'!DV7</f>
        <v>4216</v>
      </c>
      <c r="EC70" s="23">
        <f>'2019'!DW7</f>
        <v>37</v>
      </c>
      <c r="ED70" s="23">
        <f>'2019'!DX7</f>
        <v>8</v>
      </c>
      <c r="EE70" s="23">
        <f>'2019'!DY7</f>
        <v>397</v>
      </c>
      <c r="EF70" s="23">
        <f>'2019'!DZ7</f>
        <v>266</v>
      </c>
      <c r="EG70" s="23">
        <f>'2019'!EA7</f>
        <v>76.599999999999994</v>
      </c>
      <c r="EH70" s="24">
        <f>'2019'!EB7</f>
        <v>7.9</v>
      </c>
      <c r="EI70" s="24">
        <f>'2019'!EC7</f>
        <v>3</v>
      </c>
      <c r="EJ70" s="24">
        <f>'2019'!ED7</f>
        <v>51.3</v>
      </c>
      <c r="EK70" s="23">
        <f>'2019'!EE7</f>
        <v>73</v>
      </c>
      <c r="EL70" s="23">
        <f>'2019'!EF7</f>
        <v>2148</v>
      </c>
      <c r="EM70" s="55">
        <f>'2019'!EG7</f>
        <v>19</v>
      </c>
      <c r="EN70" s="73">
        <f>'2019'!EH7</f>
        <v>2.4</v>
      </c>
      <c r="EO70" s="61">
        <f>'2019'!EI7</f>
        <v>3</v>
      </c>
      <c r="EP70" s="61">
        <f>'2019'!EJ7</f>
        <v>1</v>
      </c>
      <c r="EQ70" s="73">
        <f>'2019'!EK7</f>
        <v>2.9</v>
      </c>
      <c r="ER70" s="62">
        <f>'2019'!EL7</f>
        <v>3</v>
      </c>
    </row>
    <row r="71" spans="1:148" ht="15.75" customHeight="1" x14ac:dyDescent="0.2">
      <c r="A71" s="111">
        <f t="shared" si="4"/>
        <v>69</v>
      </c>
      <c r="B71" s="109">
        <f>'2021'!A11</f>
        <v>9</v>
      </c>
      <c r="C71" s="109">
        <v>2021</v>
      </c>
      <c r="D71" s="86" t="str">
        <f>'2021'!B11</f>
        <v>Davis Mills</v>
      </c>
      <c r="E71" s="86" t="str" cm="1">
        <f t="array" ref="E71">_xlfn.IFS(F71&gt;13,"Cornerstone",AND(F71&gt;11.5,F71&lt;13),"Elite",AND(F71&gt;10,F71&lt;11.5),"Elite Upside",AND(F71&gt;=8.5,F71&lt;10),"Upside",AND(F71&gt;6.25,F71&lt;8.5),"Upside Lite",AND(F71&gt;4.5,F71&lt;6.25),"Outlier",AND(F71&gt;=3.5,F71&lt;4.5),"Outlier Lite",F71&lt;3.5,"Purgatory")</f>
        <v>Outlier</v>
      </c>
      <c r="F71" s="11">
        <f>'2021'!C11</f>
        <v>5.6749999999999998</v>
      </c>
      <c r="G71" s="11">
        <f t="shared" si="5"/>
        <v>66.600000000000009</v>
      </c>
      <c r="H71" s="245">
        <f t="shared" si="6"/>
        <v>0.12006461080800723</v>
      </c>
      <c r="I71" s="43" t="str">
        <f>'2021'!D11</f>
        <v>Stanford</v>
      </c>
      <c r="J71" s="14">
        <f>'2021'!E11</f>
        <v>5</v>
      </c>
      <c r="K71" s="44">
        <f>'2021'!F11</f>
        <v>36089</v>
      </c>
      <c r="L71" s="15">
        <f>'2021'!G11</f>
        <v>26.953424657534246</v>
      </c>
      <c r="M71" s="15" t="str">
        <f>'2021'!H11</f>
        <v>SR</v>
      </c>
      <c r="N71" s="15">
        <f>'2021'!I11</f>
        <v>22.531506849315068</v>
      </c>
      <c r="O71" s="15" t="str">
        <f>'2021'!J11</f>
        <v>Pocket Passer</v>
      </c>
      <c r="P71" s="14">
        <f>'2021'!K11</f>
        <v>76</v>
      </c>
      <c r="Q71" s="14">
        <f>'2021'!L11</f>
        <v>214</v>
      </c>
      <c r="R71" s="15">
        <f t="shared" si="7"/>
        <v>26.048609299434666</v>
      </c>
      <c r="S71" s="14">
        <f>'2021'!M11</f>
        <v>4.8899999999999997</v>
      </c>
      <c r="T71" s="16">
        <f>'2021'!N11</f>
        <v>3</v>
      </c>
      <c r="U71" s="46">
        <f>'2021'!O11</f>
        <v>0</v>
      </c>
      <c r="V71" s="47">
        <f>'2021'!P11</f>
        <v>0</v>
      </c>
      <c r="W71" s="47">
        <f>'2021'!Q11</f>
        <v>0</v>
      </c>
      <c r="X71" s="47">
        <f>'2021'!R11</f>
        <v>0.6205144490314386</v>
      </c>
      <c r="Y71" s="47">
        <f>'2021'!S11</f>
        <v>0.87703016241299303</v>
      </c>
      <c r="Z71" s="17">
        <f>'2021'!T11</f>
        <v>0.87703016241299303</v>
      </c>
      <c r="AA71" s="17">
        <f>'2021'!U11</f>
        <v>0.74547563805104411</v>
      </c>
      <c r="AB71" s="17">
        <f>'2021'!V11</f>
        <v>7.7524893314367002E-2</v>
      </c>
      <c r="AC71" s="17">
        <f>'2021'!W11</f>
        <v>0.1048951048951049</v>
      </c>
      <c r="AD71" s="17">
        <f>'2021'!X11</f>
        <v>0.1048951048951049</v>
      </c>
      <c r="AE71" s="18">
        <f>'2021'!Y11</f>
        <v>8.9160839160839153E-2</v>
      </c>
      <c r="AF71" s="19">
        <f>'2021'!Z11</f>
        <v>20.873972602739727</v>
      </c>
      <c r="AG71" s="20">
        <f>'2021'!AA11</f>
        <v>74.852848602475007</v>
      </c>
      <c r="AH71" s="71">
        <f>'2021'!AB11</f>
        <v>0.65816326530612246</v>
      </c>
      <c r="AI71" s="102">
        <f>'2021'!AC11</f>
        <v>12.367088607594937</v>
      </c>
      <c r="AJ71" s="71">
        <f>'2021'!AD11</f>
        <v>0.78799999999999992</v>
      </c>
      <c r="AK71" s="71">
        <f>'2021'!AE11</f>
        <v>7.6999999999999999E-2</v>
      </c>
      <c r="AL71" s="71">
        <f>'2021'!AF11</f>
        <v>3.1E-2</v>
      </c>
      <c r="AM71" s="70">
        <f>'2021'!AG11</f>
        <v>0.66700000000000004</v>
      </c>
      <c r="AN71" s="20">
        <f>'2021'!AH11</f>
        <v>5.7</v>
      </c>
      <c r="AO71" s="20">
        <f>'2021'!AI11</f>
        <v>0.15384615384615385</v>
      </c>
      <c r="AP71" s="76">
        <f>'2021'!AJ11</f>
        <v>3.47</v>
      </c>
      <c r="AQ71" s="21">
        <f>'2021'!AK11</f>
        <v>3</v>
      </c>
      <c r="AR71" s="21">
        <f>'2021'!AL11</f>
        <v>4</v>
      </c>
      <c r="AS71" s="21">
        <f>'2021'!AM11</f>
        <v>8</v>
      </c>
      <c r="AT71" s="21">
        <f>'2021'!AN11</f>
        <v>7</v>
      </c>
      <c r="AU71" s="21">
        <f>'2021'!AO11</f>
        <v>6</v>
      </c>
      <c r="AV71" s="21">
        <f>'2021'!AP11</f>
        <v>10</v>
      </c>
      <c r="AW71" s="21">
        <f>'2021'!AQ11</f>
        <v>3</v>
      </c>
      <c r="AX71" s="21">
        <f>'2021'!AR11</f>
        <v>5</v>
      </c>
      <c r="AY71" s="21">
        <f>'2021'!AS11</f>
        <v>3</v>
      </c>
      <c r="AZ71" s="21">
        <f>'2021'!AT11</f>
        <v>7</v>
      </c>
      <c r="BA71" s="21">
        <f>'2021'!AU11</f>
        <v>3</v>
      </c>
      <c r="BB71" s="21">
        <f>'2021'!AV11</f>
        <v>0</v>
      </c>
      <c r="BC71" s="21">
        <f>'2021'!AW11</f>
        <v>10</v>
      </c>
      <c r="BD71" s="21">
        <f>'2021'!AX11</f>
        <v>7.5</v>
      </c>
      <c r="BE71" s="21">
        <f>'2021'!AY11</f>
        <v>0.67500000000000004</v>
      </c>
      <c r="BF71" s="130">
        <f>'2021'!AZ11</f>
        <v>0</v>
      </c>
      <c r="BG71" s="103">
        <f>'2021'!BA11</f>
        <v>0</v>
      </c>
      <c r="BH71" s="23">
        <f>'2021'!BB11</f>
        <v>1</v>
      </c>
      <c r="BI71" s="23">
        <f>'2021'!BC11</f>
        <v>0</v>
      </c>
      <c r="BJ71" s="23">
        <f>'2021'!BD11</f>
        <v>0</v>
      </c>
      <c r="BK71" s="23">
        <f>'2021'!BE11</f>
        <v>0</v>
      </c>
      <c r="BL71" s="23">
        <f>'2021'!BF11</f>
        <v>0</v>
      </c>
      <c r="BM71" s="23">
        <f>'2021'!BG11</f>
        <v>0</v>
      </c>
      <c r="BN71" s="74">
        <f>'2021'!BH11</f>
        <v>0</v>
      </c>
      <c r="BO71" s="74">
        <f>'2021'!BI11</f>
        <v>0</v>
      </c>
      <c r="BP71" s="74">
        <f>'2021'!BJ11</f>
        <v>0</v>
      </c>
      <c r="BQ71" s="23">
        <f>'2021'!BK11</f>
        <v>0</v>
      </c>
      <c r="BR71" s="23">
        <f>'2021'!BL11</f>
        <v>1</v>
      </c>
      <c r="BS71" s="55">
        <f>'2021'!BM11</f>
        <v>0</v>
      </c>
      <c r="BT71" s="61">
        <f>'2021'!BN11</f>
        <v>0</v>
      </c>
      <c r="BU71" s="61">
        <f>'2021'!BO11</f>
        <v>0</v>
      </c>
      <c r="BV71" s="61">
        <f>'2021'!BP11</f>
        <v>0</v>
      </c>
      <c r="BW71" s="72">
        <f>'2021'!BQ11</f>
        <v>0</v>
      </c>
      <c r="BX71" s="61">
        <f>'2021'!BR11</f>
        <v>0</v>
      </c>
      <c r="BY71" s="22">
        <f>'2021'!BS11</f>
        <v>0</v>
      </c>
      <c r="BZ71" s="23">
        <f>'2021'!BT11</f>
        <v>1</v>
      </c>
      <c r="CA71" s="23">
        <f>'2021'!BU11</f>
        <v>0</v>
      </c>
      <c r="CB71" s="23">
        <f>'2021'!BV11</f>
        <v>0</v>
      </c>
      <c r="CC71" s="23">
        <f>'2021'!BW11</f>
        <v>0</v>
      </c>
      <c r="CD71" s="23">
        <f>'2021'!BX11</f>
        <v>0</v>
      </c>
      <c r="CE71" s="23">
        <f>'2021'!BY11</f>
        <v>0</v>
      </c>
      <c r="CF71" s="74">
        <f>'2021'!BZ11</f>
        <v>0</v>
      </c>
      <c r="CG71" s="74">
        <f>'2021'!CA11</f>
        <v>0</v>
      </c>
      <c r="CH71" s="74">
        <f>'2021'!CB11</f>
        <v>0</v>
      </c>
      <c r="CI71" s="23">
        <f>'2021'!CC11</f>
        <v>0</v>
      </c>
      <c r="CJ71" s="23">
        <f>'2021'!CD11</f>
        <v>1</v>
      </c>
      <c r="CK71" s="55">
        <f>'2021'!CE11</f>
        <v>0</v>
      </c>
      <c r="CL71" s="61">
        <f>'2021'!CF11</f>
        <v>0</v>
      </c>
      <c r="CM71" s="61">
        <f>'2021'!CG11</f>
        <v>0</v>
      </c>
      <c r="CN71" s="61">
        <f>'2021'!CH11</f>
        <v>0</v>
      </c>
      <c r="CO71" s="73">
        <f>'2021'!CI11</f>
        <v>0</v>
      </c>
      <c r="CP71" s="62">
        <f>'2021'!CJ11</f>
        <v>0</v>
      </c>
      <c r="CQ71" s="22">
        <f>'2021'!CK11</f>
        <v>0</v>
      </c>
      <c r="CR71" s="23">
        <f>'2021'!CL11</f>
        <v>1</v>
      </c>
      <c r="CS71" s="23">
        <f>'2021'!CM11</f>
        <v>0</v>
      </c>
      <c r="CT71" s="23">
        <f>'2021'!CN11</f>
        <v>0</v>
      </c>
      <c r="CU71" s="23">
        <f>'2021'!CO11</f>
        <v>2</v>
      </c>
      <c r="CV71" s="23">
        <f>'2021'!CP11</f>
        <v>0</v>
      </c>
      <c r="CW71" s="23">
        <f>'2021'!CQ11</f>
        <v>0</v>
      </c>
      <c r="CX71" s="24">
        <f>'2021'!CR11</f>
        <v>0</v>
      </c>
      <c r="CY71" s="24">
        <f>'2021'!CS11</f>
        <v>25</v>
      </c>
      <c r="CZ71" s="23">
        <f>'2021'!CT11</f>
        <v>0</v>
      </c>
      <c r="DA71" s="23">
        <f>'2021'!CU11</f>
        <v>5</v>
      </c>
      <c r="DB71" s="23">
        <f>'2021'!CV11</f>
        <v>1561</v>
      </c>
      <c r="DC71" s="55">
        <f>'2021'!CW11</f>
        <v>0</v>
      </c>
      <c r="DD71" s="61">
        <f>'2021'!CX11</f>
        <v>5</v>
      </c>
      <c r="DE71" s="61">
        <f>'2021'!CY11</f>
        <v>0</v>
      </c>
      <c r="DF71" s="61">
        <f>'2021'!CZ11</f>
        <v>0</v>
      </c>
      <c r="DG71" s="73">
        <f>'2021'!DA11</f>
        <v>4</v>
      </c>
      <c r="DH71" s="62">
        <f>'2021'!DB11</f>
        <v>0</v>
      </c>
      <c r="DI71" s="22">
        <f>'2021'!DC11</f>
        <v>1954</v>
      </c>
      <c r="DJ71" s="23">
        <f>'2021'!DD11</f>
        <v>3149</v>
      </c>
      <c r="DK71" s="23">
        <f>'2021'!DE11</f>
        <v>11</v>
      </c>
      <c r="DL71" s="23">
        <f>'2021'!DF11</f>
        <v>5</v>
      </c>
      <c r="DM71" s="23">
        <f>'2021'!DG11</f>
        <v>244</v>
      </c>
      <c r="DN71" s="23">
        <f>'2021'!DH11</f>
        <v>158</v>
      </c>
      <c r="DO71" s="23">
        <f>'2021'!DI11</f>
        <v>70.900000000000006</v>
      </c>
      <c r="DP71" s="74">
        <f>'2021'!DJ11</f>
        <v>4.5999999999999996</v>
      </c>
      <c r="DQ71" s="74">
        <f>'2021'!DK11</f>
        <v>3.1</v>
      </c>
      <c r="DR71" s="74">
        <f>'2021'!DL11</f>
        <v>35</v>
      </c>
      <c r="DS71" s="23">
        <f>'2021'!DM11</f>
        <v>109</v>
      </c>
      <c r="DT71" s="23">
        <f>'2021'!DN11</f>
        <v>1406</v>
      </c>
      <c r="DU71" s="55">
        <f>'2021'!DO11</f>
        <v>5</v>
      </c>
      <c r="DV71" s="61">
        <f>'2021'!DP11</f>
        <v>5.7</v>
      </c>
      <c r="DW71" s="61">
        <f>'2021'!DQ11</f>
        <v>0</v>
      </c>
      <c r="DX71" s="61">
        <f>'2021'!DR11</f>
        <v>0</v>
      </c>
      <c r="DY71" s="73">
        <f>'2021'!DS11</f>
        <v>3.47</v>
      </c>
      <c r="DZ71" s="62">
        <f>'2021'!DT11</f>
        <v>6</v>
      </c>
      <c r="EA71" s="22">
        <f>'2021'!DU11</f>
        <v>1512</v>
      </c>
      <c r="EB71" s="23">
        <f>'2021'!DV11</f>
        <v>1724</v>
      </c>
      <c r="EC71" s="23">
        <f>'2021'!DW11</f>
        <v>7</v>
      </c>
      <c r="ED71" s="23">
        <f>'2021'!DX11</f>
        <v>3</v>
      </c>
      <c r="EE71" s="23">
        <f>'2021'!DY11</f>
        <v>196</v>
      </c>
      <c r="EF71" s="23">
        <f>'2021'!DZ11</f>
        <v>129</v>
      </c>
      <c r="EG71" s="23">
        <f>'2021'!EA11</f>
        <v>78.8</v>
      </c>
      <c r="EH71" s="24">
        <f>'2021'!EB11</f>
        <v>7.7</v>
      </c>
      <c r="EI71" s="24">
        <f>'2021'!EC11</f>
        <v>3.5</v>
      </c>
      <c r="EJ71" s="24">
        <f>'2021'!ED11</f>
        <v>66.7</v>
      </c>
      <c r="EK71" s="23">
        <f>'2021'!EE11</f>
        <v>90</v>
      </c>
      <c r="EL71" s="23">
        <f>'2021'!EF11</f>
        <v>858</v>
      </c>
      <c r="EM71" s="55">
        <f>'2021'!EG11</f>
        <v>13</v>
      </c>
      <c r="EN71" s="73">
        <f>'2021'!EH11</f>
        <v>3.9</v>
      </c>
      <c r="EO71" s="61">
        <f>'2021'!EI11</f>
        <v>3</v>
      </c>
      <c r="EP71" s="61">
        <f>'2021'!EJ11</f>
        <v>2</v>
      </c>
      <c r="EQ71" s="73">
        <f>'2021'!EK11</f>
        <v>2.2599999999999998</v>
      </c>
      <c r="ER71" s="62">
        <f>'2021'!EL11</f>
        <v>3</v>
      </c>
    </row>
    <row r="72" spans="1:148" ht="15.75" customHeight="1" x14ac:dyDescent="0.2">
      <c r="A72" s="111">
        <f t="shared" si="4"/>
        <v>70</v>
      </c>
      <c r="B72" s="109">
        <f>'2025'!A7</f>
        <v>5</v>
      </c>
      <c r="C72" s="109">
        <v>2025</v>
      </c>
      <c r="D72" s="86" t="str">
        <f>'2025'!B7</f>
        <v>Tyler Shough</v>
      </c>
      <c r="E72" s="86" t="str" cm="1">
        <f t="array" ref="E72">_xlfn.IFS(F72&gt;13,"Cornerstone",AND(F72&gt;11.5,F72&lt;13),"Elite",AND(F72&gt;10,F72&lt;11.5),"Elite Upside",AND(F72&gt;=8.5,F72&lt;10),"Upside",AND(F72&gt;6.25,F72&lt;8.5),"Upside Lite",AND(F72&gt;4.5,F72&lt;6.25),"Outlier",AND(F72&gt;=3.5,F72&lt;4.5),"Outlier Lite",F72&lt;3.5,"Purgatory")</f>
        <v>Outlier</v>
      </c>
      <c r="F72" s="11">
        <f>'2025'!C7</f>
        <v>5.6174999999999997</v>
      </c>
      <c r="G72" s="11">
        <f t="shared" si="5"/>
        <v>66.100000000000009</v>
      </c>
      <c r="H72" s="245">
        <f t="shared" si="6"/>
        <v>0.10327809007409286</v>
      </c>
      <c r="I72" s="43" t="str">
        <f>'2025'!D7</f>
        <v>Louisville</v>
      </c>
      <c r="J72" s="14">
        <f>'2025'!E7</f>
        <v>4</v>
      </c>
      <c r="K72" s="44">
        <f>'2025'!F7</f>
        <v>36431</v>
      </c>
      <c r="L72" s="15">
        <f>'2025'!G7</f>
        <v>26.016438356164382</v>
      </c>
      <c r="M72" s="15" t="str">
        <f>'2025'!H7</f>
        <v>RS SR</v>
      </c>
      <c r="N72" s="15">
        <f>'2025'!I7</f>
        <v>25.597260273972601</v>
      </c>
      <c r="O72" s="15" t="str">
        <f>'2025'!J7</f>
        <v>Pocket Passer</v>
      </c>
      <c r="P72" s="14">
        <f>'2025'!K7</f>
        <v>77</v>
      </c>
      <c r="Q72" s="14">
        <f>'2025'!L7</f>
        <v>225</v>
      </c>
      <c r="R72" s="15">
        <f t="shared" si="7"/>
        <v>26.680810656274712</v>
      </c>
      <c r="S72" s="14">
        <f>'2025'!M7</f>
        <v>4.63</v>
      </c>
      <c r="T72" s="16">
        <f>'2025'!N7</f>
        <v>2</v>
      </c>
      <c r="U72" s="46">
        <f>'2025'!O7</f>
        <v>0.88218224027858383</v>
      </c>
      <c r="V72" s="47">
        <f>'2025'!P7</f>
        <v>0.25538277511961721</v>
      </c>
      <c r="W72" s="47">
        <f>'2025'!Q7</f>
        <v>0.32807731434384535</v>
      </c>
      <c r="X72" s="47">
        <f>'2025'!R7</f>
        <v>0.25618131868131866</v>
      </c>
      <c r="Y72" s="47">
        <f>'2025'!S7</f>
        <v>0.92950771919603847</v>
      </c>
      <c r="Z72" s="17">
        <f>'2025'!T7</f>
        <v>0.92950771919603847</v>
      </c>
      <c r="AA72" s="17">
        <f>'2025'!U7</f>
        <v>0.83655694727643459</v>
      </c>
      <c r="AB72" s="17">
        <f>'2025'!V7</f>
        <v>9.5424836601307184E-2</v>
      </c>
      <c r="AC72" s="17">
        <f>'2025'!W7</f>
        <v>5.1222351571594875E-2</v>
      </c>
      <c r="AD72" s="17">
        <f>'2025'!X7</f>
        <v>7.3323594086451033E-2</v>
      </c>
      <c r="AE72" s="18">
        <f>'2025'!Y7</f>
        <v>6.5991234677805932E-2</v>
      </c>
      <c r="AF72" s="19">
        <f>'2025'!Z7</f>
        <v>20.942465753424656</v>
      </c>
      <c r="AG72" s="20">
        <f>'2025'!AA7</f>
        <v>97.923865722491826</v>
      </c>
      <c r="AH72" s="71">
        <f>'2025'!AB7</f>
        <v>0.62148337595907932</v>
      </c>
      <c r="AI72" s="102">
        <f>'2025'!AC7</f>
        <v>13.131687242798353</v>
      </c>
      <c r="AJ72" s="71">
        <f>'2025'!AD7</f>
        <v>0.75099999999999989</v>
      </c>
      <c r="AK72" s="71">
        <f>'2025'!AE7</f>
        <v>5.0999999999999997E-2</v>
      </c>
      <c r="AL72" s="71">
        <f>'2025'!AF7</f>
        <v>1.8000000000000002E-2</v>
      </c>
      <c r="AM72" s="70">
        <f>'2025'!AG7</f>
        <v>0.47399999999999998</v>
      </c>
      <c r="AN72" s="20">
        <f>'2025'!AH7</f>
        <v>5.6</v>
      </c>
      <c r="AO72" s="20">
        <f>'2025'!AI7</f>
        <v>0.20512820512820512</v>
      </c>
      <c r="AP72" s="76">
        <f>'2025'!AJ7</f>
        <v>3.44</v>
      </c>
      <c r="AQ72" s="21">
        <f>'2025'!AK7</f>
        <v>3</v>
      </c>
      <c r="AR72" s="21">
        <f>'2025'!AL7</f>
        <v>7</v>
      </c>
      <c r="AS72" s="21">
        <f>'2025'!AM7</f>
        <v>5</v>
      </c>
      <c r="AT72" s="21">
        <f>'2025'!AN7</f>
        <v>2</v>
      </c>
      <c r="AU72" s="21">
        <f>'2025'!AO7</f>
        <v>10</v>
      </c>
      <c r="AV72" s="21">
        <f>'2025'!AP7</f>
        <v>4</v>
      </c>
      <c r="AW72" s="21">
        <f>'2025'!AQ7</f>
        <v>2</v>
      </c>
      <c r="AX72" s="21">
        <f>'2025'!AR7</f>
        <v>5</v>
      </c>
      <c r="AY72" s="21">
        <f>'2025'!AS7</f>
        <v>5</v>
      </c>
      <c r="AZ72" s="21">
        <f>'2025'!AT7</f>
        <v>7</v>
      </c>
      <c r="BA72" s="21">
        <f>'2025'!AU7</f>
        <v>6</v>
      </c>
      <c r="BB72" s="21">
        <f>'2025'!AV7</f>
        <v>0</v>
      </c>
      <c r="BC72" s="21">
        <f>'2025'!AW7</f>
        <v>8.18</v>
      </c>
      <c r="BD72" s="21">
        <f>'2025'!AX7</f>
        <v>6.1349999999999998</v>
      </c>
      <c r="BE72" s="21">
        <f>'2025'!AY7</f>
        <v>0.71250000000000002</v>
      </c>
      <c r="BF72" s="130">
        <f>'2025'!AZ7</f>
        <v>0</v>
      </c>
      <c r="BG72" s="103">
        <f>'2025'!BA7</f>
        <v>1520</v>
      </c>
      <c r="BH72" s="23">
        <f>'2025'!BB7</f>
        <v>1723</v>
      </c>
      <c r="BI72" s="23">
        <f>'2025'!BC7</f>
        <v>13</v>
      </c>
      <c r="BJ72" s="23">
        <f>'2025'!BD7</f>
        <v>6</v>
      </c>
      <c r="BK72" s="23">
        <f>'2025'!BE7</f>
        <v>165</v>
      </c>
      <c r="BL72" s="23">
        <f>'2025'!BF7</f>
        <v>104</v>
      </c>
      <c r="BM72" s="23">
        <f>'2025'!BG7</f>
        <v>73.400000000000006</v>
      </c>
      <c r="BN72" s="74">
        <f>'2025'!BH7</f>
        <v>4</v>
      </c>
      <c r="BO72" s="74">
        <f>'2025'!BI7</f>
        <v>5.3</v>
      </c>
      <c r="BP72" s="74">
        <f>'2025'!BJ7</f>
        <v>42.3</v>
      </c>
      <c r="BQ72" s="23">
        <f>'2025'!BK7</f>
        <v>326</v>
      </c>
      <c r="BR72" s="23">
        <f>'2025'!BL7</f>
        <v>1261</v>
      </c>
      <c r="BS72" s="55">
        <f>'2025'!BM7</f>
        <v>58</v>
      </c>
      <c r="BT72" s="61">
        <f>'2025'!BN7</f>
        <v>5.6</v>
      </c>
      <c r="BU72" s="61">
        <f>'2025'!BO7</f>
        <v>2</v>
      </c>
      <c r="BV72" s="61">
        <f>'2025'!BP7</f>
        <v>8</v>
      </c>
      <c r="BW72" s="72">
        <f>'2025'!BQ7</f>
        <v>3.24</v>
      </c>
      <c r="BX72" s="61">
        <f>'2025'!BR7</f>
        <v>10</v>
      </c>
      <c r="BY72" s="22">
        <f>'2025'!BS7</f>
        <v>854</v>
      </c>
      <c r="BZ72" s="23">
        <f>'2025'!BT7</f>
        <v>3344</v>
      </c>
      <c r="CA72" s="23">
        <f>'2025'!BU7</f>
        <v>6</v>
      </c>
      <c r="CB72" s="23">
        <f>'2025'!BV7</f>
        <v>3</v>
      </c>
      <c r="CC72" s="23">
        <f>'2025'!BW7</f>
        <v>92</v>
      </c>
      <c r="CD72" s="23">
        <f>'2025'!BX7</f>
        <v>63</v>
      </c>
      <c r="CE72" s="23">
        <f>'2025'!BY7</f>
        <v>80.5</v>
      </c>
      <c r="CF72" s="74">
        <f>'2025'!BZ7</f>
        <v>2</v>
      </c>
      <c r="CG72" s="74">
        <f>'2025'!CA7</f>
        <v>2.7</v>
      </c>
      <c r="CH72" s="74">
        <f>'2025'!CB7</f>
        <v>63.6</v>
      </c>
      <c r="CI72" s="23">
        <f>'2025'!CC7</f>
        <v>73</v>
      </c>
      <c r="CJ72" s="23">
        <f>'2025'!CD7</f>
        <v>2283</v>
      </c>
      <c r="CK72" s="55">
        <f>'2025'!CE7</f>
        <v>13</v>
      </c>
      <c r="CL72" s="61">
        <f>'2025'!CF7</f>
        <v>5.6</v>
      </c>
      <c r="CM72" s="61">
        <f>'2025'!CG7</f>
        <v>2</v>
      </c>
      <c r="CN72" s="61">
        <f>'2025'!CH7</f>
        <v>3</v>
      </c>
      <c r="CO72" s="73">
        <f>'2025'!CI7</f>
        <v>1.54</v>
      </c>
      <c r="CP72" s="62">
        <f>'2025'!CJ7</f>
        <v>2</v>
      </c>
      <c r="CQ72" s="22">
        <f>'2025'!CK7</f>
        <v>1290</v>
      </c>
      <c r="CR72" s="23">
        <f>'2025'!CL7</f>
        <v>3932</v>
      </c>
      <c r="CS72" s="23">
        <f>'2025'!CM7</f>
        <v>7</v>
      </c>
      <c r="CT72" s="23">
        <f>'2025'!CN7</f>
        <v>4</v>
      </c>
      <c r="CU72" s="23">
        <f>'2025'!CO7</f>
        <v>179</v>
      </c>
      <c r="CV72" s="23">
        <f>'2025'!CP7</f>
        <v>107</v>
      </c>
      <c r="CW72" s="23">
        <f>'2025'!CQ7</f>
        <v>70.599999999999994</v>
      </c>
      <c r="CX72" s="24">
        <f>'2025'!CR7</f>
        <v>4.3</v>
      </c>
      <c r="CY72" s="24">
        <f>'2025'!CS7</f>
        <v>2.2999999999999998</v>
      </c>
      <c r="CZ72" s="23">
        <f>'2025'!CT7</f>
        <v>48.3</v>
      </c>
      <c r="DA72" s="23">
        <f>'2025'!CU7</f>
        <v>313</v>
      </c>
      <c r="DB72" s="23">
        <f>'2025'!CV7</f>
        <v>2310</v>
      </c>
      <c r="DC72" s="55">
        <f>'2025'!CW7</f>
        <v>64</v>
      </c>
      <c r="DD72" s="61">
        <f>'2025'!CX7</f>
        <v>4.9000000000000004</v>
      </c>
      <c r="DE72" s="61">
        <f>'2025'!CY7</f>
        <v>4</v>
      </c>
      <c r="DF72" s="61">
        <f>'2025'!CZ7</f>
        <v>16</v>
      </c>
      <c r="DG72" s="73">
        <f>'2025'!DA7</f>
        <v>3.08</v>
      </c>
      <c r="DH72" s="62">
        <f>'2025'!DB7</f>
        <v>7</v>
      </c>
      <c r="DI72" s="22">
        <f>'2025'!DC7</f>
        <v>746</v>
      </c>
      <c r="DJ72" s="23">
        <f>'2025'!DD7</f>
        <v>2912</v>
      </c>
      <c r="DK72" s="23">
        <f>'2025'!DE7</f>
        <v>7</v>
      </c>
      <c r="DL72" s="23">
        <f>'2025'!DF7</f>
        <v>4</v>
      </c>
      <c r="DM72" s="23">
        <f>'2025'!DG7</f>
        <v>110</v>
      </c>
      <c r="DN72" s="23">
        <f>'2025'!DH7</f>
        <v>67</v>
      </c>
      <c r="DO72" s="23">
        <f>'2025'!DI7</f>
        <v>69.900000000000006</v>
      </c>
      <c r="DP72" s="74">
        <f>'2025'!DJ7</f>
        <v>5.0999999999999996</v>
      </c>
      <c r="DQ72" s="74">
        <f>'2025'!DK7</f>
        <v>4.9000000000000004</v>
      </c>
      <c r="DR72" s="74">
        <f>'2025'!DL7</f>
        <v>47.4</v>
      </c>
      <c r="DS72" s="23">
        <f>'2025'!DM7</f>
        <v>219</v>
      </c>
      <c r="DT72" s="23">
        <f>'2025'!DN7</f>
        <v>2295</v>
      </c>
      <c r="DU72" s="55">
        <f>'2025'!DO7</f>
        <v>39</v>
      </c>
      <c r="DV72" s="61">
        <f>'2025'!DP7</f>
        <v>5.6</v>
      </c>
      <c r="DW72" s="61">
        <f>'2025'!DQ7</f>
        <v>2</v>
      </c>
      <c r="DX72" s="61">
        <f>'2025'!DR7</f>
        <v>8</v>
      </c>
      <c r="DY72" s="73">
        <f>'2025'!DS7</f>
        <v>3.44</v>
      </c>
      <c r="DZ72" s="62">
        <f>'2025'!DT7</f>
        <v>4</v>
      </c>
      <c r="EA72" s="22">
        <f>'2025'!DU7</f>
        <v>3191</v>
      </c>
      <c r="EB72" s="23">
        <f>'2025'!DV7</f>
        <v>3433</v>
      </c>
      <c r="EC72" s="23">
        <f>'2025'!DW7</f>
        <v>23</v>
      </c>
      <c r="ED72" s="23">
        <f>'2025'!DX7</f>
        <v>6</v>
      </c>
      <c r="EE72" s="23">
        <f>'2025'!DY7</f>
        <v>391</v>
      </c>
      <c r="EF72" s="23">
        <f>'2025'!DZ7</f>
        <v>243</v>
      </c>
      <c r="EG72" s="23">
        <f>'2025'!EA7</f>
        <v>75.099999999999994</v>
      </c>
      <c r="EH72" s="24">
        <f>'2025'!EB7</f>
        <v>5.0999999999999996</v>
      </c>
      <c r="EI72" s="24">
        <f>'2025'!EC7</f>
        <v>1.8</v>
      </c>
      <c r="EJ72" s="24">
        <f>'2025'!ED7</f>
        <v>40</v>
      </c>
      <c r="EK72" s="23">
        <f>'2025'!EE7</f>
        <v>132</v>
      </c>
      <c r="EL72" s="23">
        <f>'2025'!EF7</f>
        <v>2577</v>
      </c>
      <c r="EM72" s="55">
        <f>'2025'!EG7</f>
        <v>30</v>
      </c>
      <c r="EN72" s="73">
        <f>'2025'!EH7</f>
        <v>4.4000000000000004</v>
      </c>
      <c r="EO72" s="61">
        <f>'2025'!EI7</f>
        <v>1</v>
      </c>
      <c r="EP72" s="61">
        <f>'2025'!EJ7</f>
        <v>2</v>
      </c>
      <c r="EQ72" s="73">
        <f>'2025'!EK7</f>
        <v>1.9</v>
      </c>
      <c r="ER72" s="62">
        <f>'2025'!EL7</f>
        <v>2</v>
      </c>
    </row>
    <row r="73" spans="1:148" ht="15.75" customHeight="1" x14ac:dyDescent="0.2">
      <c r="A73" s="111">
        <f t="shared" si="4"/>
        <v>71</v>
      </c>
      <c r="B73" s="109">
        <f>'2016'!A8</f>
        <v>6</v>
      </c>
      <c r="C73" s="109">
        <v>2016</v>
      </c>
      <c r="D73" s="86" t="str">
        <f>'2016'!B8</f>
        <v>Cody Kessler</v>
      </c>
      <c r="E73" s="86" t="str" cm="1">
        <f t="array" ref="E73">_xlfn.IFS(F73&gt;13,"Cornerstone",AND(F73&gt;11.5,F73&lt;13),"Elite",AND(F73&gt;10,F73&lt;11.5),"Elite Upside",AND(F73&gt;=8.5,F73&lt;10),"Upside",AND(F73&gt;6.25,F73&lt;8.5),"Upside Lite",AND(F73&gt;4.5,F73&lt;6.25),"Outlier",AND(F73&gt;=3.5,F73&lt;4.5),"Outlier Lite",F73&lt;3.5,"Purgatory")</f>
        <v>Outlier</v>
      </c>
      <c r="F73" s="11">
        <f>'2016'!C8</f>
        <v>5.5724999999999998</v>
      </c>
      <c r="G73" s="11">
        <f t="shared" si="5"/>
        <v>65.7</v>
      </c>
      <c r="H73" s="245">
        <f t="shared" si="6"/>
        <v>9.0140812977986012E-2</v>
      </c>
      <c r="I73" s="43" t="str">
        <f>'2016'!D8</f>
        <v>USC</v>
      </c>
      <c r="J73" s="14">
        <f>'2016'!E8</f>
        <v>5</v>
      </c>
      <c r="K73" s="44">
        <f>'2016'!F8</f>
        <v>34100</v>
      </c>
      <c r="L73" s="15">
        <f>'2016'!G8</f>
        <v>32.402739726027399</v>
      </c>
      <c r="M73" s="15" t="str">
        <f>'2016'!H8</f>
        <v>SR</v>
      </c>
      <c r="N73" s="15">
        <f>'2016'!I8</f>
        <v>22.978082191780821</v>
      </c>
      <c r="O73" s="15" t="str">
        <f>'2016'!J8</f>
        <v>Pocket Passer</v>
      </c>
      <c r="P73" s="14">
        <f>'2016'!K8</f>
        <v>73</v>
      </c>
      <c r="Q73" s="14">
        <f>'2016'!L8</f>
        <v>215</v>
      </c>
      <c r="R73" s="15">
        <f t="shared" si="7"/>
        <v>28.365516291925815</v>
      </c>
      <c r="S73" s="14">
        <f>'2016'!M8</f>
        <v>4.8899999999999997</v>
      </c>
      <c r="T73" s="16">
        <f>'2016'!N8</f>
        <v>3</v>
      </c>
      <c r="U73" s="46">
        <f>'2016'!O8</f>
        <v>0</v>
      </c>
      <c r="V73" s="47">
        <f>'2016'!P8</f>
        <v>2.4523160762942781E-3</v>
      </c>
      <c r="W73" s="47">
        <f>'2016'!Q8</f>
        <v>0.93362692670651148</v>
      </c>
      <c r="X73" s="47">
        <f>'2016'!R8</f>
        <v>0.98832987551867224</v>
      </c>
      <c r="Y73" s="47">
        <f>'2016'!S8</f>
        <v>0.93697033898305082</v>
      </c>
      <c r="Z73" s="17">
        <f>'2016'!T8</f>
        <v>0.96265010725086153</v>
      </c>
      <c r="AA73" s="17">
        <f>'2016'!U8</f>
        <v>0.81825259116323223</v>
      </c>
      <c r="AB73" s="17">
        <f>'2016'!V8</f>
        <v>3.0120481927710843E-2</v>
      </c>
      <c r="AC73" s="17">
        <f>'2016'!W8</f>
        <v>3.9403213465952561E-2</v>
      </c>
      <c r="AD73" s="17">
        <f>'2016'!X8</f>
        <v>3.9403213465952561E-2</v>
      </c>
      <c r="AE73" s="18">
        <f>'2016'!Y8</f>
        <v>3.3492731446059673E-2</v>
      </c>
      <c r="AF73" s="19">
        <f>'2016'!Z8</f>
        <v>20.32054794520548</v>
      </c>
      <c r="AG73" s="20">
        <f>'2016'!AA8</f>
        <v>75.202628268841721</v>
      </c>
      <c r="AH73" s="71">
        <f>'2016'!AB8</f>
        <v>0.69315673289183222</v>
      </c>
      <c r="AI73" s="102">
        <f>'2016'!AC8</f>
        <v>11.872483221476511</v>
      </c>
      <c r="AJ73" s="71">
        <f>'2016'!AD8</f>
        <v>0.80299999999999994</v>
      </c>
      <c r="AK73" s="71">
        <f>'2016'!AE8</f>
        <v>4.9000000000000002E-2</v>
      </c>
      <c r="AL73" s="71">
        <f>'2016'!AF8</f>
        <v>1.9E-2</v>
      </c>
      <c r="AM73" s="70">
        <f>'2016'!AG8</f>
        <v>0.56899999999999995</v>
      </c>
      <c r="AN73" s="20">
        <f>'2016'!AH8</f>
        <v>2.9</v>
      </c>
      <c r="AO73" s="20">
        <f>'2016'!AI8</f>
        <v>5.8823529411764705E-2</v>
      </c>
      <c r="AP73" s="76">
        <f>'2016'!AJ8</f>
        <v>2.79</v>
      </c>
      <c r="AQ73" s="21">
        <f>'2016'!AK8</f>
        <v>4</v>
      </c>
      <c r="AR73" s="21">
        <f>'2016'!AL8</f>
        <v>4</v>
      </c>
      <c r="AS73" s="21">
        <f>'2016'!AM8</f>
        <v>10</v>
      </c>
      <c r="AT73" s="21">
        <f>'2016'!AN8</f>
        <v>1</v>
      </c>
      <c r="AU73" s="21">
        <f>'2016'!AO8</f>
        <v>10</v>
      </c>
      <c r="AV73" s="21">
        <f>'2016'!AP8</f>
        <v>8</v>
      </c>
      <c r="AW73" s="21">
        <f>'2016'!AQ8</f>
        <v>1</v>
      </c>
      <c r="AX73" s="21">
        <f>'2016'!AR8</f>
        <v>0</v>
      </c>
      <c r="AY73" s="21">
        <f>'2016'!AS8</f>
        <v>0</v>
      </c>
      <c r="AZ73" s="21">
        <f>'2016'!AT8</f>
        <v>6</v>
      </c>
      <c r="BA73" s="21">
        <f>'2016'!AU8</f>
        <v>3</v>
      </c>
      <c r="BB73" s="21">
        <f>'2016'!AV8</f>
        <v>0</v>
      </c>
      <c r="BC73" s="21">
        <f>'2016'!AW8</f>
        <v>9.4599999999999991</v>
      </c>
      <c r="BD73" s="21">
        <f>'2016'!AX8</f>
        <v>7.0949999999999989</v>
      </c>
      <c r="BE73" s="21">
        <f>'2016'!AY8</f>
        <v>0.26250000000000001</v>
      </c>
      <c r="BF73" s="130">
        <f>'2016'!AZ8</f>
        <v>0</v>
      </c>
      <c r="BG73" s="103">
        <f>'2016'!BA8</f>
        <v>0</v>
      </c>
      <c r="BH73" s="23">
        <f>'2016'!BB8</f>
        <v>1</v>
      </c>
      <c r="BI73" s="23">
        <f>'2016'!BC8</f>
        <v>0</v>
      </c>
      <c r="BJ73" s="23">
        <f>'2016'!BD8</f>
        <v>0</v>
      </c>
      <c r="BK73" s="23">
        <f>'2016'!BE8</f>
        <v>0</v>
      </c>
      <c r="BL73" s="23">
        <f>'2016'!BF8</f>
        <v>0</v>
      </c>
      <c r="BM73" s="23">
        <f>'2016'!BG8</f>
        <v>0</v>
      </c>
      <c r="BN73" s="74">
        <f>'2016'!BH8</f>
        <v>0</v>
      </c>
      <c r="BO73" s="74">
        <f>'2016'!BI8</f>
        <v>0</v>
      </c>
      <c r="BP73" s="74">
        <f>'2016'!BJ8</f>
        <v>0</v>
      </c>
      <c r="BQ73" s="23">
        <f>'2016'!BK8</f>
        <v>0</v>
      </c>
      <c r="BR73" s="23">
        <f>'2016'!BL8</f>
        <v>1</v>
      </c>
      <c r="BS73" s="55">
        <f>'2016'!BM8</f>
        <v>0</v>
      </c>
      <c r="BT73" s="61">
        <f>'2016'!BN8</f>
        <v>0</v>
      </c>
      <c r="BU73" s="61">
        <f>'2016'!BO8</f>
        <v>0</v>
      </c>
      <c r="BV73" s="61">
        <f>'2016'!BP8</f>
        <v>0</v>
      </c>
      <c r="BW73" s="72">
        <f>'2016'!BQ8</f>
        <v>0</v>
      </c>
      <c r="BX73" s="61">
        <f>'2016'!BR8</f>
        <v>0</v>
      </c>
      <c r="BY73" s="22">
        <f>'2016'!BS8</f>
        <v>9</v>
      </c>
      <c r="BZ73" s="23">
        <f>'2016'!BT8</f>
        <v>3670</v>
      </c>
      <c r="CA73" s="23">
        <f>'2016'!BU8</f>
        <v>0</v>
      </c>
      <c r="CB73" s="23">
        <f>'2016'!BV8</f>
        <v>0</v>
      </c>
      <c r="CC73" s="23">
        <f>'2016'!BW8</f>
        <v>2</v>
      </c>
      <c r="CD73" s="23">
        <f>'2016'!BX8</f>
        <v>2</v>
      </c>
      <c r="CE73" s="23">
        <f>'2016'!BY8</f>
        <v>0</v>
      </c>
      <c r="CF73" s="74">
        <f>'2016'!BZ8</f>
        <v>0</v>
      </c>
      <c r="CG73" s="74">
        <f>'2016'!CA8</f>
        <v>0</v>
      </c>
      <c r="CH73" s="74">
        <f>'2016'!CB8</f>
        <v>0</v>
      </c>
      <c r="CI73" s="23">
        <f>'2016'!CC8</f>
        <v>0</v>
      </c>
      <c r="CJ73" s="23">
        <f>'2016'!CD8</f>
        <v>1</v>
      </c>
      <c r="CK73" s="55">
        <f>'2016'!CE8</f>
        <v>0</v>
      </c>
      <c r="CL73" s="61">
        <f>'2016'!CF8</f>
        <v>0</v>
      </c>
      <c r="CM73" s="61">
        <f>'2016'!CG8</f>
        <v>0</v>
      </c>
      <c r="CN73" s="61">
        <f>'2016'!CH8</f>
        <v>0</v>
      </c>
      <c r="CO73" s="73">
        <f>'2016'!CI8</f>
        <v>0</v>
      </c>
      <c r="CP73" s="62">
        <f>'2016'!CJ8</f>
        <v>0</v>
      </c>
      <c r="CQ73" s="22">
        <f>'2016'!CK8</f>
        <v>2968</v>
      </c>
      <c r="CR73" s="23">
        <f>'2016'!CL8</f>
        <v>3179</v>
      </c>
      <c r="CS73" s="23">
        <f>'2016'!CM8</f>
        <v>20</v>
      </c>
      <c r="CT73" s="23">
        <f>'2016'!CN8</f>
        <v>7</v>
      </c>
      <c r="CU73" s="23">
        <f>'2016'!CO8</f>
        <v>361</v>
      </c>
      <c r="CV73" s="23">
        <f>'2016'!CP8</f>
        <v>236</v>
      </c>
      <c r="CW73" s="23">
        <f>'2016'!CQ8</f>
        <v>0</v>
      </c>
      <c r="CX73" s="24">
        <f>'2016'!CR8</f>
        <v>0</v>
      </c>
      <c r="CY73" s="24">
        <f>'2016'!CS8</f>
        <v>0</v>
      </c>
      <c r="CZ73" s="23">
        <f>'2016'!CT8</f>
        <v>0</v>
      </c>
      <c r="DA73" s="23">
        <f>'2016'!CU8</f>
        <v>0</v>
      </c>
      <c r="DB73" s="23">
        <f>'2016'!CV8</f>
        <v>1</v>
      </c>
      <c r="DC73" s="55">
        <f>'2016'!CW8</f>
        <v>0</v>
      </c>
      <c r="DD73" s="61">
        <f>'2016'!CX8</f>
        <v>0</v>
      </c>
      <c r="DE73" s="61">
        <f>'2016'!CY8</f>
        <v>0</v>
      </c>
      <c r="DF73" s="61">
        <f>'2016'!CZ8</f>
        <v>0</v>
      </c>
      <c r="DG73" s="73">
        <f>'2016'!DA8</f>
        <v>0</v>
      </c>
      <c r="DH73" s="62">
        <f>'2016'!DB8</f>
        <v>0</v>
      </c>
      <c r="DI73" s="22">
        <f>'2016'!DC8</f>
        <v>3811</v>
      </c>
      <c r="DJ73" s="23">
        <f>'2016'!DD8</f>
        <v>3856</v>
      </c>
      <c r="DK73" s="23">
        <f>'2016'!DE8</f>
        <v>39</v>
      </c>
      <c r="DL73" s="23">
        <f>'2016'!DF8</f>
        <v>5</v>
      </c>
      <c r="DM73" s="23">
        <f>'2016'!DG8</f>
        <v>453</v>
      </c>
      <c r="DN73" s="23">
        <f>'2016'!DH8</f>
        <v>314</v>
      </c>
      <c r="DO73" s="23">
        <f>'2016'!DI8</f>
        <v>80.3</v>
      </c>
      <c r="DP73" s="74">
        <f>'2016'!DJ8</f>
        <v>4.9000000000000004</v>
      </c>
      <c r="DQ73" s="74">
        <f>'2016'!DK8</f>
        <v>1.9</v>
      </c>
      <c r="DR73" s="74">
        <f>'2016'!DL8</f>
        <v>56.9</v>
      </c>
      <c r="DS73" s="23">
        <f>'2016'!DM8</f>
        <v>70</v>
      </c>
      <c r="DT73" s="23">
        <f>'2016'!DN8</f>
        <v>2324</v>
      </c>
      <c r="DU73" s="55">
        <f>'2016'!DO8</f>
        <v>17</v>
      </c>
      <c r="DV73" s="61">
        <f>'2016'!DP8</f>
        <v>2.4</v>
      </c>
      <c r="DW73" s="61">
        <f>'2016'!DQ8</f>
        <v>2</v>
      </c>
      <c r="DX73" s="61">
        <f>'2016'!DR8</f>
        <v>1</v>
      </c>
      <c r="DY73" s="73">
        <f>'2016'!DS8</f>
        <v>2.79</v>
      </c>
      <c r="DZ73" s="62">
        <f>'2016'!DT8</f>
        <v>3</v>
      </c>
      <c r="EA73" s="22">
        <f>'2016'!DU8</f>
        <v>3538</v>
      </c>
      <c r="EB73" s="23">
        <f>'2016'!DV8</f>
        <v>3776</v>
      </c>
      <c r="EC73" s="23">
        <f>'2016'!DW8</f>
        <v>29</v>
      </c>
      <c r="ED73" s="23">
        <f>'2016'!DX8</f>
        <v>7</v>
      </c>
      <c r="EE73" s="23">
        <f>'2016'!DY8</f>
        <v>447</v>
      </c>
      <c r="EF73" s="23">
        <f>'2016'!DZ8</f>
        <v>298</v>
      </c>
      <c r="EG73" s="23">
        <f>'2016'!EA8</f>
        <v>78.2</v>
      </c>
      <c r="EH73" s="24">
        <f>'2016'!EB8</f>
        <v>3.6</v>
      </c>
      <c r="EI73" s="24">
        <f>'2016'!EC8</f>
        <v>1.9</v>
      </c>
      <c r="EJ73" s="24">
        <f>'2016'!ED8</f>
        <v>37.5</v>
      </c>
      <c r="EK73" s="23">
        <f>'2016'!EE8</f>
        <v>103</v>
      </c>
      <c r="EL73" s="23">
        <f>'2016'!EF8</f>
        <v>2614</v>
      </c>
      <c r="EM73" s="55">
        <f>'2016'!EG8</f>
        <v>19</v>
      </c>
      <c r="EN73" s="73">
        <f>'2016'!EH8</f>
        <v>2.9</v>
      </c>
      <c r="EO73" s="61">
        <f>'2016'!EI8</f>
        <v>4</v>
      </c>
      <c r="EP73" s="61">
        <f>'2016'!EJ8</f>
        <v>0</v>
      </c>
      <c r="EQ73" s="73">
        <f>'2016'!EK8</f>
        <v>1.34</v>
      </c>
      <c r="ER73" s="62">
        <f>'2016'!EL8</f>
        <v>5</v>
      </c>
    </row>
    <row r="74" spans="1:148" ht="15.75" customHeight="1" x14ac:dyDescent="0.2">
      <c r="A74" s="111">
        <f t="shared" si="4"/>
        <v>72</v>
      </c>
      <c r="B74" s="109">
        <f>'2023'!A8</f>
        <v>6</v>
      </c>
      <c r="C74" s="109">
        <v>2023</v>
      </c>
      <c r="D74" s="86" t="str">
        <f>'2023'!B8</f>
        <v>Hendon Hooker</v>
      </c>
      <c r="E74" s="86" t="str" cm="1">
        <f t="array" ref="E74">_xlfn.IFS(F74&gt;13,"Cornerstone",AND(F74&gt;11.5,F74&lt;13),"Elite",AND(F74&gt;10,F74&lt;11.5),"Elite Upside",AND(F74&gt;=8.5,F74&lt;10),"Upside",AND(F74&gt;6.25,F74&lt;8.5),"Upside Lite",AND(F74&gt;4.5,F74&lt;6.25),"Outlier",AND(F74&gt;=3.5,F74&lt;4.5),"Outlier Lite",F74&lt;3.5,"Purgatory")</f>
        <v>Outlier</v>
      </c>
      <c r="F74" s="11">
        <f>'2023'!C8</f>
        <v>5.5546875</v>
      </c>
      <c r="G74" s="11">
        <f t="shared" si="5"/>
        <v>65.2</v>
      </c>
      <c r="H74" s="245">
        <f t="shared" si="6"/>
        <v>8.4940640794110442E-2</v>
      </c>
      <c r="I74" s="43" t="str">
        <f>'2023'!D8</f>
        <v>Tennessee</v>
      </c>
      <c r="J74" s="14">
        <f>'2023'!E8</f>
        <v>1</v>
      </c>
      <c r="K74" s="44">
        <f>'2023'!F8</f>
        <v>35808</v>
      </c>
      <c r="L74" s="15">
        <f>'2023'!G8</f>
        <v>27.723287671232878</v>
      </c>
      <c r="M74" s="15" t="str">
        <f>'2023'!H8</f>
        <v>RS SR</v>
      </c>
      <c r="N74" s="15">
        <f>'2023'!I8</f>
        <v>25.301369863013697</v>
      </c>
      <c r="O74" s="15" t="str">
        <f>'2023'!J8</f>
        <v>Mobile Passer</v>
      </c>
      <c r="P74" s="14">
        <f>'2023'!K8</f>
        <v>75</v>
      </c>
      <c r="Q74" s="14">
        <f>'2023'!L8</f>
        <v>217</v>
      </c>
      <c r="R74" s="15">
        <f t="shared" si="7"/>
        <v>27.122839881235318</v>
      </c>
      <c r="S74" s="14">
        <f>'2023'!M8</f>
        <v>4.7</v>
      </c>
      <c r="T74" s="16">
        <f>'2023'!N8</f>
        <v>3</v>
      </c>
      <c r="U74" s="46">
        <f>'2023'!O8</f>
        <v>0</v>
      </c>
      <c r="V74" s="47">
        <f>'2023'!P8</f>
        <v>0.57247976453274463</v>
      </c>
      <c r="W74" s="47">
        <f>'2023'!Q8</f>
        <v>0.60851835070231086</v>
      </c>
      <c r="X74" s="47">
        <f>'2023'!R8</f>
        <v>0.88210652304009574</v>
      </c>
      <c r="Y74" s="47">
        <f>'2023'!S8</f>
        <v>0.73956121726822366</v>
      </c>
      <c r="Z74" s="17">
        <f>'2023'!T8</f>
        <v>0.81083387015415975</v>
      </c>
      <c r="AA74" s="17">
        <f>'2023'!U8</f>
        <v>0.81083387015415975</v>
      </c>
      <c r="AB74" s="17">
        <f>'2023'!V8</f>
        <v>0.25619295958279009</v>
      </c>
      <c r="AC74" s="17">
        <f>'2023'!W8</f>
        <v>0.20596797671033479</v>
      </c>
      <c r="AD74" s="17">
        <f>'2023'!X8</f>
        <v>0.23108046814656244</v>
      </c>
      <c r="AE74" s="18">
        <f>'2023'!Y8</f>
        <v>0.23108046814656244</v>
      </c>
      <c r="AF74" s="19">
        <f>'2023'!Z8</f>
        <v>21.643835616438356</v>
      </c>
      <c r="AG74" s="20">
        <f>'2023'!AA8</f>
        <v>88.940240150944263</v>
      </c>
      <c r="AH74" s="71">
        <f>'2023'!AB8</f>
        <v>0.69184290030211482</v>
      </c>
      <c r="AI74" s="102">
        <f>'2023'!AC8</f>
        <v>13.689956331877729</v>
      </c>
      <c r="AJ74" s="71">
        <f>'2023'!AD8</f>
        <v>0.76800000000000002</v>
      </c>
      <c r="AK74" s="71">
        <f>'2023'!AE8</f>
        <v>5.5999999999999994E-2</v>
      </c>
      <c r="AL74" s="71">
        <f>'2023'!AF8</f>
        <v>1.1000000000000001E-2</v>
      </c>
      <c r="AM74" s="70">
        <f>'2023'!AG8</f>
        <v>0.5</v>
      </c>
      <c r="AN74" s="20">
        <f>'2023'!AH8</f>
        <v>7.4</v>
      </c>
      <c r="AO74" s="20">
        <f>'2023'!AI8</f>
        <v>0.30232558139534882</v>
      </c>
      <c r="AP74" s="76">
        <f>'2023'!AJ8</f>
        <v>4.7</v>
      </c>
      <c r="AQ74" s="21">
        <f>'2023'!AK8</f>
        <v>1</v>
      </c>
      <c r="AR74" s="21">
        <f>'2023'!AL8</f>
        <v>8</v>
      </c>
      <c r="AS74" s="21">
        <f>'2023'!AM8</f>
        <v>6</v>
      </c>
      <c r="AT74" s="21">
        <f>'2023'!AN8</f>
        <v>3</v>
      </c>
      <c r="AU74" s="21">
        <f>'2023'!AO8</f>
        <v>10</v>
      </c>
      <c r="AV74" s="21">
        <f>'2023'!AP8</f>
        <v>5</v>
      </c>
      <c r="AW74" s="21">
        <f>'2023'!AQ8</f>
        <v>8</v>
      </c>
      <c r="AX74" s="21">
        <f>'2023'!AR8</f>
        <v>8</v>
      </c>
      <c r="AY74" s="21">
        <f>'2023'!AS8</f>
        <v>10</v>
      </c>
      <c r="AZ74" s="21">
        <f>'2023'!AT8</f>
        <v>10</v>
      </c>
      <c r="BA74" s="21">
        <f>'2023'!AU8</f>
        <v>3</v>
      </c>
      <c r="BB74" s="21">
        <f>'2023'!AV8</f>
        <v>0</v>
      </c>
      <c r="BC74" s="21">
        <f>'2023'!AW8</f>
        <v>9.4</v>
      </c>
      <c r="BD74" s="21">
        <f>'2023'!AX8</f>
        <v>9.4</v>
      </c>
      <c r="BE74" s="21">
        <f>'2023'!AY8</f>
        <v>1.35</v>
      </c>
      <c r="BF74" s="130">
        <f>'2023'!AZ8</f>
        <v>1.0125000000000002</v>
      </c>
      <c r="BG74" s="103">
        <f>'2023'!BA8</f>
        <v>0</v>
      </c>
      <c r="BH74" s="23">
        <f>'2023'!BB8</f>
        <v>1</v>
      </c>
      <c r="BI74" s="23">
        <f>'2023'!BC8</f>
        <v>0</v>
      </c>
      <c r="BJ74" s="23">
        <f>'2023'!BD8</f>
        <v>0</v>
      </c>
      <c r="BK74" s="23">
        <f>'2023'!BE8</f>
        <v>0</v>
      </c>
      <c r="BL74" s="23">
        <f>'2023'!BF8</f>
        <v>0</v>
      </c>
      <c r="BM74" s="23">
        <f>'2023'!BG8</f>
        <v>0</v>
      </c>
      <c r="BN74" s="74">
        <f>'2023'!BH8</f>
        <v>0</v>
      </c>
      <c r="BO74" s="74">
        <f>'2023'!BI8</f>
        <v>0</v>
      </c>
      <c r="BP74" s="74">
        <f>'2023'!BJ8</f>
        <v>0</v>
      </c>
      <c r="BQ74" s="23">
        <f>'2023'!BK8</f>
        <v>55</v>
      </c>
      <c r="BR74" s="23">
        <f>'2023'!BL8</f>
        <v>2472</v>
      </c>
      <c r="BS74" s="55">
        <f>'2023'!BM8</f>
        <v>7</v>
      </c>
      <c r="BT74" s="61">
        <f>'2023'!BN8</f>
        <v>7.9</v>
      </c>
      <c r="BU74" s="61">
        <f>'2023'!BO8</f>
        <v>1</v>
      </c>
      <c r="BV74" s="61">
        <f>'2023'!BP8</f>
        <v>0</v>
      </c>
      <c r="BW74" s="72">
        <f>'2023'!BQ8</f>
        <v>0.71</v>
      </c>
      <c r="BX74" s="61">
        <f>'2023'!BR8</f>
        <v>1</v>
      </c>
      <c r="BY74" s="22">
        <f>'2023'!BS8</f>
        <v>1556</v>
      </c>
      <c r="BZ74" s="23">
        <f>'2023'!BT8</f>
        <v>2718</v>
      </c>
      <c r="CA74" s="23">
        <f>'2023'!BU8</f>
        <v>13</v>
      </c>
      <c r="CB74" s="23">
        <f>'2023'!BV8</f>
        <v>2</v>
      </c>
      <c r="CC74" s="23">
        <f>'2023'!BW8</f>
        <v>163</v>
      </c>
      <c r="CD74" s="23">
        <f>'2023'!BX8</f>
        <v>99</v>
      </c>
      <c r="CE74" s="23">
        <f>'2023'!BY8</f>
        <v>73.7</v>
      </c>
      <c r="CF74" s="74">
        <f>'2023'!BZ8</f>
        <v>5.8</v>
      </c>
      <c r="CG74" s="74">
        <f>'2023'!CA8</f>
        <v>3.8</v>
      </c>
      <c r="CH74" s="74">
        <f>'2023'!CB8</f>
        <v>48.1</v>
      </c>
      <c r="CI74" s="23">
        <f>'2023'!CC8</f>
        <v>497</v>
      </c>
      <c r="CJ74" s="23">
        <f>'2023'!CD8</f>
        <v>2577</v>
      </c>
      <c r="CK74" s="55">
        <f>'2023'!CE8</f>
        <v>112</v>
      </c>
      <c r="CL74" s="61">
        <f>'2023'!CF8</f>
        <v>4.4000000000000004</v>
      </c>
      <c r="CM74" s="61">
        <f>'2023'!CG8</f>
        <v>5</v>
      </c>
      <c r="CN74" s="61">
        <f>'2023'!CH8</f>
        <v>29</v>
      </c>
      <c r="CO74" s="73">
        <f>'2023'!CI8</f>
        <v>3.26</v>
      </c>
      <c r="CP74" s="62">
        <f>'2023'!CJ8</f>
        <v>16</v>
      </c>
      <c r="CQ74" s="22">
        <f>'2023'!CK8</f>
        <v>1343</v>
      </c>
      <c r="CR74" s="23">
        <f>'2023'!CL8</f>
        <v>2207</v>
      </c>
      <c r="CS74" s="23">
        <f>'2023'!CM8</f>
        <v>9</v>
      </c>
      <c r="CT74" s="23">
        <f>'2023'!CN8</f>
        <v>5</v>
      </c>
      <c r="CU74" s="23">
        <f>'2023'!CO8</f>
        <v>153</v>
      </c>
      <c r="CV74" s="23">
        <f>'2023'!CP8</f>
        <v>98</v>
      </c>
      <c r="CW74" s="23">
        <f>'2023'!CQ8</f>
        <v>76.8</v>
      </c>
      <c r="CX74" s="24">
        <f>'2023'!CR8</f>
        <v>2.9</v>
      </c>
      <c r="CY74" s="24">
        <f>'2023'!CS8</f>
        <v>3.8</v>
      </c>
      <c r="CZ74" s="23">
        <f>'2023'!CT8</f>
        <v>50</v>
      </c>
      <c r="DA74" s="23">
        <f>'2023'!CU8</f>
        <v>725</v>
      </c>
      <c r="DB74" s="23">
        <f>'2023'!CV8</f>
        <v>2809</v>
      </c>
      <c r="DC74" s="55">
        <f>'2023'!CW8</f>
        <v>105</v>
      </c>
      <c r="DD74" s="61">
        <f>'2023'!CX8</f>
        <v>6.9</v>
      </c>
      <c r="DE74" s="61">
        <f>'2023'!CY8</f>
        <v>9</v>
      </c>
      <c r="DF74" s="61">
        <f>'2023'!CZ8</f>
        <v>27</v>
      </c>
      <c r="DG74" s="73">
        <f>'2023'!DA8</f>
        <v>3.23</v>
      </c>
      <c r="DH74" s="62">
        <f>'2023'!DB8</f>
        <v>26</v>
      </c>
      <c r="DI74" s="22">
        <f>'2023'!DC8</f>
        <v>2948</v>
      </c>
      <c r="DJ74" s="23">
        <f>'2023'!DD8</f>
        <v>3342</v>
      </c>
      <c r="DK74" s="23">
        <f>'2023'!DE8</f>
        <v>31</v>
      </c>
      <c r="DL74" s="23">
        <f>'2023'!DF8</f>
        <v>3</v>
      </c>
      <c r="DM74" s="23">
        <f>'2023'!DG8</f>
        <v>304</v>
      </c>
      <c r="DN74" s="23">
        <f>'2023'!DH8</f>
        <v>207</v>
      </c>
      <c r="DO74" s="23">
        <f>'2023'!DI8</f>
        <v>76.400000000000006</v>
      </c>
      <c r="DP74" s="74">
        <f>'2023'!DJ8</f>
        <v>5.6</v>
      </c>
      <c r="DQ74" s="74">
        <f>'2023'!DK8</f>
        <v>2.1</v>
      </c>
      <c r="DR74" s="74">
        <f>'2023'!DL8</f>
        <v>41.5</v>
      </c>
      <c r="DS74" s="23">
        <f>'2023'!DM8</f>
        <v>786</v>
      </c>
      <c r="DT74" s="23">
        <f>'2023'!DN8</f>
        <v>3068</v>
      </c>
      <c r="DU74" s="55">
        <f>'2023'!DO8</f>
        <v>129</v>
      </c>
      <c r="DV74" s="61">
        <f>'2023'!DP8</f>
        <v>6.1</v>
      </c>
      <c r="DW74" s="61">
        <f>'2023'!DQ8</f>
        <v>5</v>
      </c>
      <c r="DX74" s="61">
        <f>'2023'!DR8</f>
        <v>39</v>
      </c>
      <c r="DY74" s="73">
        <f>'2023'!DS8</f>
        <v>4.7</v>
      </c>
      <c r="DZ74" s="62">
        <f>'2023'!DT8</f>
        <v>27</v>
      </c>
      <c r="EA74" s="22">
        <f>'2023'!DU8</f>
        <v>3135</v>
      </c>
      <c r="EB74" s="23">
        <f>'2023'!DV8</f>
        <v>4239</v>
      </c>
      <c r="EC74" s="23">
        <f>'2023'!DW8</f>
        <v>27</v>
      </c>
      <c r="ED74" s="23">
        <f>'2023'!DX8</f>
        <v>2</v>
      </c>
      <c r="EE74" s="23">
        <f>'2023'!DY8</f>
        <v>331</v>
      </c>
      <c r="EF74" s="23">
        <f>'2023'!DZ8</f>
        <v>229</v>
      </c>
      <c r="EG74" s="23">
        <f>'2023'!EA8</f>
        <v>75.900000000000006</v>
      </c>
      <c r="EH74" s="24">
        <f>'2023'!EB8</f>
        <v>4.5999999999999996</v>
      </c>
      <c r="EI74" s="24">
        <f>'2023'!EC8</f>
        <v>1.1000000000000001</v>
      </c>
      <c r="EJ74" s="24">
        <f>'2023'!ED8</f>
        <v>48.5</v>
      </c>
      <c r="EK74" s="23">
        <f>'2023'!EE8</f>
        <v>566</v>
      </c>
      <c r="EL74" s="23">
        <f>'2023'!EF8</f>
        <v>2748</v>
      </c>
      <c r="EM74" s="55">
        <f>'2023'!EG8</f>
        <v>79</v>
      </c>
      <c r="EN74" s="73">
        <f>'2023'!EH8</f>
        <v>7.4</v>
      </c>
      <c r="EO74" s="61">
        <f>'2023'!EI8</f>
        <v>5</v>
      </c>
      <c r="EP74" s="61">
        <f>'2023'!EJ8</f>
        <v>22</v>
      </c>
      <c r="EQ74" s="73">
        <f>'2023'!EK8</f>
        <v>4.37</v>
      </c>
      <c r="ER74" s="62">
        <f>'2023'!EL8</f>
        <v>19</v>
      </c>
    </row>
    <row r="75" spans="1:148" ht="15.75" customHeight="1" x14ac:dyDescent="0.2">
      <c r="A75" s="111">
        <f t="shared" si="4"/>
        <v>73</v>
      </c>
      <c r="B75" s="109">
        <f>'2024'!A9</f>
        <v>7</v>
      </c>
      <c r="C75" s="109">
        <v>2024</v>
      </c>
      <c r="D75" s="86" t="str">
        <f>'2024'!B9</f>
        <v>Joe Milton</v>
      </c>
      <c r="E75" s="86" t="str" cm="1">
        <f t="array" ref="E75">_xlfn.IFS(F75&gt;13,"Cornerstone",AND(F75&gt;11.5,F75&lt;13),"Elite",AND(F75&gt;10,F75&lt;11.5),"Elite Upside",AND(F75&gt;=8.5,F75&lt;10),"Upside",AND(F75&gt;6.25,F75&lt;8.5),"Upside Lite",AND(F75&gt;4.5,F75&lt;6.25),"Outlier",AND(F75&gt;=3.5,F75&lt;4.5),"Outlier Lite",F75&lt;3.5,"Purgatory")</f>
        <v>Outlier</v>
      </c>
      <c r="F75" s="11">
        <f>'2024'!C9</f>
        <v>5.3182031250000001</v>
      </c>
      <c r="G75" s="11">
        <f t="shared" si="5"/>
        <v>64.7</v>
      </c>
      <c r="H75" s="245">
        <f t="shared" si="6"/>
        <v>1.5901512721340508E-2</v>
      </c>
      <c r="I75" s="43" t="str">
        <f>'2024'!D9</f>
        <v>Tennessee</v>
      </c>
      <c r="J75" s="14">
        <f>'2024'!E9</f>
        <v>1</v>
      </c>
      <c r="K75" s="44">
        <f>'2024'!F9</f>
        <v>36591</v>
      </c>
      <c r="L75" s="15">
        <f>'2024'!G9</f>
        <v>25.578082191780823</v>
      </c>
      <c r="M75" s="15" t="str">
        <f>'2024'!H9</f>
        <v>RS SR</v>
      </c>
      <c r="N75" s="15">
        <f>'2024'!I9</f>
        <v>24.158904109589042</v>
      </c>
      <c r="O75" s="15" t="str">
        <f>'2024'!J9</f>
        <v>Mobile Passer</v>
      </c>
      <c r="P75" s="14">
        <f>'2024'!K9</f>
        <v>77</v>
      </c>
      <c r="Q75" s="14">
        <f>'2024'!L9</f>
        <v>235</v>
      </c>
      <c r="R75" s="15">
        <f t="shared" si="7"/>
        <v>27.866624463220255</v>
      </c>
      <c r="S75" s="14">
        <f>'2024'!M9</f>
        <v>4.5599999999999996</v>
      </c>
      <c r="T75" s="16">
        <f>'2024'!N9</f>
        <v>6</v>
      </c>
      <c r="U75" s="46">
        <f>'2024'!O9</f>
        <v>1.8092609628948174E-2</v>
      </c>
      <c r="V75" s="47">
        <f>'2024'!P9</f>
        <v>0.71371504660452734</v>
      </c>
      <c r="W75" s="47">
        <f>'2024'!Q9</f>
        <v>0.11220825852782765</v>
      </c>
      <c r="X75" s="47">
        <f>'2024'!R9</f>
        <v>0.22906345836282141</v>
      </c>
      <c r="Y75" s="47">
        <f>'2024'!S9</f>
        <v>0.88836179633143575</v>
      </c>
      <c r="Z75" s="17">
        <f>'2024'!T9</f>
        <v>0.88836179633143575</v>
      </c>
      <c r="AA75" s="17">
        <f>'2024'!U9</f>
        <v>0.88836179633143575</v>
      </c>
      <c r="AB75" s="17">
        <f>'2024'!V9</f>
        <v>3.2023289665211063E-2</v>
      </c>
      <c r="AC75" s="17">
        <f>'2024'!W9</f>
        <v>0.14351851851851852</v>
      </c>
      <c r="AD75" s="17">
        <f>'2024'!X9</f>
        <v>0.14351851851851852</v>
      </c>
      <c r="AE75" s="18">
        <f>'2024'!Y9</f>
        <v>0.14351851851851852</v>
      </c>
      <c r="AF75" s="19">
        <f>'2024'!Z9</f>
        <v>20.504109589041096</v>
      </c>
      <c r="AG75" s="20">
        <f>'2024'!AA9</f>
        <v>108.70223842343329</v>
      </c>
      <c r="AH75" s="71">
        <f>'2024'!AB9</f>
        <v>0.64689265536723162</v>
      </c>
      <c r="AI75" s="102">
        <f>'2024'!AC9</f>
        <v>12.266375545851528</v>
      </c>
      <c r="AJ75" s="71">
        <f>'2024'!AD9</f>
        <v>0.73199999999999998</v>
      </c>
      <c r="AK75" s="71">
        <f>'2024'!AE9</f>
        <v>0.111</v>
      </c>
      <c r="AL75" s="71">
        <f>'2024'!AF9</f>
        <v>0.02</v>
      </c>
      <c r="AM75" s="70">
        <f>'2024'!AG9</f>
        <v>0.51700000000000002</v>
      </c>
      <c r="AN75" s="20">
        <f>'2024'!AH9</f>
        <v>6.5</v>
      </c>
      <c r="AO75" s="20">
        <f>'2024'!AI9</f>
        <v>6.4516129032258063E-2</v>
      </c>
      <c r="AP75" s="76">
        <f>'2024'!AJ9</f>
        <v>1.82</v>
      </c>
      <c r="AQ75" s="21">
        <f>'2024'!AK9</f>
        <v>4</v>
      </c>
      <c r="AR75" s="21">
        <f>'2024'!AL9</f>
        <v>4</v>
      </c>
      <c r="AS75" s="21">
        <f>'2024'!AM9</f>
        <v>3</v>
      </c>
      <c r="AT75" s="21">
        <f>'2024'!AN9</f>
        <v>10</v>
      </c>
      <c r="AU75" s="21">
        <f>'2024'!AO9</f>
        <v>10</v>
      </c>
      <c r="AV75" s="21">
        <f>'2024'!AP9</f>
        <v>6</v>
      </c>
      <c r="AW75" s="21">
        <f>'2024'!AQ9</f>
        <v>6</v>
      </c>
      <c r="AX75" s="21">
        <f>'2024'!AR9</f>
        <v>7</v>
      </c>
      <c r="AY75" s="21">
        <f>'2024'!AS9</f>
        <v>0</v>
      </c>
      <c r="AZ75" s="21">
        <f>'2024'!AT9</f>
        <v>2</v>
      </c>
      <c r="BA75" s="21">
        <f>'2024'!AU9</f>
        <v>1</v>
      </c>
      <c r="BB75" s="21">
        <f>'2024'!AV9</f>
        <v>0</v>
      </c>
      <c r="BC75" s="21">
        <f>'2024'!AW9</f>
        <v>9.27</v>
      </c>
      <c r="BD75" s="21">
        <f>'2024'!AX9</f>
        <v>9.27</v>
      </c>
      <c r="BE75" s="21">
        <f>'2024'!AY9</f>
        <v>0.5625</v>
      </c>
      <c r="BF75" s="130">
        <f>'2024'!AZ9</f>
        <v>0.421875</v>
      </c>
      <c r="BG75" s="103">
        <f>'2024'!BA9</f>
        <v>59</v>
      </c>
      <c r="BH75" s="23">
        <f>'2024'!BB9</f>
        <v>3261</v>
      </c>
      <c r="BI75" s="23">
        <f>'2024'!BC9</f>
        <v>1</v>
      </c>
      <c r="BJ75" s="23">
        <f>'2024'!BD9</f>
        <v>1</v>
      </c>
      <c r="BK75" s="23">
        <f>'2024'!BE9</f>
        <v>7</v>
      </c>
      <c r="BL75" s="23">
        <f>'2024'!BF9</f>
        <v>3</v>
      </c>
      <c r="BM75" s="23">
        <f>'2024'!BG9</f>
        <v>50</v>
      </c>
      <c r="BN75" s="74">
        <f>'2024'!BH9</f>
        <v>12.5</v>
      </c>
      <c r="BO75" s="74">
        <f>'2024'!BI9</f>
        <v>9.1</v>
      </c>
      <c r="BP75" s="74">
        <f>'2024'!BJ9</f>
        <v>50</v>
      </c>
      <c r="BQ75" s="23">
        <f>'2024'!BK9</f>
        <v>16</v>
      </c>
      <c r="BR75" s="23">
        <f>'2024'!BL9</f>
        <v>2170</v>
      </c>
      <c r="BS75" s="55">
        <f>'2024'!BM9</f>
        <v>4</v>
      </c>
      <c r="BT75" s="61">
        <f>'2024'!BN9</f>
        <v>4</v>
      </c>
      <c r="BU75" s="61">
        <f>'2024'!BO9</f>
        <v>1</v>
      </c>
      <c r="BV75" s="61">
        <f>'2024'!BP9</f>
        <v>0</v>
      </c>
      <c r="BW75" s="72">
        <f>'2024'!BQ9</f>
        <v>0.5</v>
      </c>
      <c r="BX75" s="61">
        <f>'2024'!BR9</f>
        <v>0</v>
      </c>
      <c r="BY75" s="22">
        <f>'2024'!BS9</f>
        <v>1072</v>
      </c>
      <c r="BZ75" s="23">
        <f>'2024'!BT9</f>
        <v>1502</v>
      </c>
      <c r="CA75" s="23">
        <f>'2024'!BU9</f>
        <v>4</v>
      </c>
      <c r="CB75" s="23">
        <f>'2024'!BV9</f>
        <v>4</v>
      </c>
      <c r="CC75" s="23">
        <f>'2024'!BW9</f>
        <v>141</v>
      </c>
      <c r="CD75" s="23">
        <f>'2024'!BX9</f>
        <v>80</v>
      </c>
      <c r="CE75" s="23">
        <f>'2024'!BY9</f>
        <v>66.2</v>
      </c>
      <c r="CF75" s="74">
        <f>'2024'!BZ9</f>
        <v>7.6</v>
      </c>
      <c r="CG75" s="74">
        <f>'2024'!CA9</f>
        <v>4.8</v>
      </c>
      <c r="CH75" s="74">
        <f>'2024'!CB9</f>
        <v>30.3</v>
      </c>
      <c r="CI75" s="23">
        <f>'2024'!CC9</f>
        <v>163</v>
      </c>
      <c r="CJ75" s="23">
        <f>'2024'!CD9</f>
        <v>840</v>
      </c>
      <c r="CK75" s="55">
        <f>'2024'!CE9</f>
        <v>29</v>
      </c>
      <c r="CL75" s="61">
        <f>'2024'!CF9</f>
        <v>5.6206896551724137</v>
      </c>
      <c r="CM75" s="61">
        <f>'2024'!CG9</f>
        <v>1</v>
      </c>
      <c r="CN75" s="61">
        <f>'2024'!CH9</f>
        <v>3</v>
      </c>
      <c r="CO75" s="73">
        <f>'2024'!CI9</f>
        <v>2.62</v>
      </c>
      <c r="CP75" s="62">
        <f>'2024'!CJ9</f>
        <v>4</v>
      </c>
      <c r="CQ75" s="22">
        <f>'2024'!CK9</f>
        <v>375</v>
      </c>
      <c r="CR75" s="23">
        <f>'2024'!CL9</f>
        <v>3342</v>
      </c>
      <c r="CS75" s="23">
        <f>'2024'!CM9</f>
        <v>2</v>
      </c>
      <c r="CT75" s="23">
        <f>'2024'!CN9</f>
        <v>0</v>
      </c>
      <c r="CU75" s="23">
        <f>'2024'!CO9</f>
        <v>62</v>
      </c>
      <c r="CV75" s="23">
        <f>'2024'!CP9</f>
        <v>32</v>
      </c>
      <c r="CW75" s="23">
        <f>'2024'!CQ9</f>
        <v>62.7</v>
      </c>
      <c r="CX75" s="24">
        <f>'2024'!CR9</f>
        <v>4.0999999999999996</v>
      </c>
      <c r="CY75" s="24">
        <f>'2024'!CS9</f>
        <v>3.4</v>
      </c>
      <c r="CZ75" s="23">
        <f>'2024'!CT9</f>
        <v>21.4</v>
      </c>
      <c r="DA75" s="23">
        <f>'2024'!CU9</f>
        <v>182</v>
      </c>
      <c r="DB75" s="23">
        <f>'2024'!CV9</f>
        <v>3068</v>
      </c>
      <c r="DC75" s="55">
        <f>'2024'!CW9</f>
        <v>21</v>
      </c>
      <c r="DD75" s="61">
        <f>'2024'!CX9</f>
        <v>8.6666666666666661</v>
      </c>
      <c r="DE75" s="61">
        <f>'2024'!CY9</f>
        <v>2</v>
      </c>
      <c r="DF75" s="61">
        <f>'2024'!CZ9</f>
        <v>3</v>
      </c>
      <c r="DG75" s="73">
        <f>'2024'!DA9</f>
        <v>1.86</v>
      </c>
      <c r="DH75" s="62">
        <f>'2024'!DB9</f>
        <v>6</v>
      </c>
      <c r="DI75" s="22">
        <f>'2024'!DC9</f>
        <v>971</v>
      </c>
      <c r="DJ75" s="23">
        <f>'2024'!DD9</f>
        <v>4239</v>
      </c>
      <c r="DK75" s="23">
        <f>'2024'!DE9</f>
        <v>10</v>
      </c>
      <c r="DL75" s="23">
        <f>'2024'!DF9</f>
        <v>0</v>
      </c>
      <c r="DM75" s="23">
        <f>'2024'!DG9</f>
        <v>82</v>
      </c>
      <c r="DN75" s="23">
        <f>'2024'!DH9</f>
        <v>53</v>
      </c>
      <c r="DO75" s="23">
        <f>'2024'!DI9</f>
        <v>70.900000000000006</v>
      </c>
      <c r="DP75" s="74">
        <f>'2024'!DJ9</f>
        <v>11.1</v>
      </c>
      <c r="DQ75" s="74">
        <f>'2024'!DK9</f>
        <v>2</v>
      </c>
      <c r="DR75" s="74">
        <f>'2024'!DL9</f>
        <v>51.7</v>
      </c>
      <c r="DS75" s="23">
        <f>'2024'!DM9</f>
        <v>88</v>
      </c>
      <c r="DT75" s="23">
        <f>'2024'!DN9</f>
        <v>2748</v>
      </c>
      <c r="DU75" s="55">
        <f>'2024'!DO9</f>
        <v>17</v>
      </c>
      <c r="DV75" s="61">
        <f>'2024'!DP9</f>
        <v>5.1764705882352944</v>
      </c>
      <c r="DW75" s="61">
        <f>'2024'!DQ9</f>
        <v>0</v>
      </c>
      <c r="DX75" s="61">
        <f>'2024'!DR9</f>
        <v>0</v>
      </c>
      <c r="DY75" s="73">
        <f>'2024'!DS9</f>
        <v>1.82</v>
      </c>
      <c r="DZ75" s="62">
        <f>'2024'!DT9</f>
        <v>3</v>
      </c>
      <c r="EA75" s="22">
        <f>'2024'!DU9</f>
        <v>2809</v>
      </c>
      <c r="EB75" s="23">
        <f>'2024'!DV9</f>
        <v>3162</v>
      </c>
      <c r="EC75" s="23">
        <f>'2024'!DW9</f>
        <v>20</v>
      </c>
      <c r="ED75" s="23">
        <f>'2024'!DX9</f>
        <v>5</v>
      </c>
      <c r="EE75" s="23">
        <f>'2024'!DY9</f>
        <v>354</v>
      </c>
      <c r="EF75" s="23">
        <f>'2024'!DZ9</f>
        <v>229</v>
      </c>
      <c r="EG75" s="23">
        <f>'2024'!EA9</f>
        <v>73.2</v>
      </c>
      <c r="EH75" s="24">
        <f>'2024'!EB9</f>
        <v>3.3</v>
      </c>
      <c r="EI75" s="24">
        <f>'2024'!EC9</f>
        <v>2</v>
      </c>
      <c r="EJ75" s="24">
        <f>'2024'!ED9</f>
        <v>32.799999999999997</v>
      </c>
      <c r="EK75" s="23">
        <f>'2024'!EE9</f>
        <v>403</v>
      </c>
      <c r="EL75" s="23">
        <f>'2024'!EF9</f>
        <v>2808</v>
      </c>
      <c r="EM75" s="55">
        <f>'2024'!EG9</f>
        <v>62</v>
      </c>
      <c r="EN75" s="73">
        <f>'2024'!EH9</f>
        <v>6.5</v>
      </c>
      <c r="EO75" s="61">
        <f>'2024'!EI9</f>
        <v>7</v>
      </c>
      <c r="EP75" s="61">
        <f>'2024'!EJ9</f>
        <v>4</v>
      </c>
      <c r="EQ75" s="73">
        <f>'2024'!EK9</f>
        <v>1.66</v>
      </c>
      <c r="ER75" s="62">
        <f>'2024'!EL9</f>
        <v>16</v>
      </c>
    </row>
    <row r="76" spans="1:148" ht="15.75" customHeight="1" x14ac:dyDescent="0.2">
      <c r="A76" s="111">
        <f t="shared" si="4"/>
        <v>74</v>
      </c>
      <c r="B76" s="109">
        <f>'2026 - WIP'!A15</f>
        <v>13</v>
      </c>
      <c r="C76" s="109">
        <v>2026</v>
      </c>
      <c r="D76" s="86" t="str">
        <f>'2026 - WIP'!B15</f>
        <v>Taylen Green</v>
      </c>
      <c r="E76" s="86" t="str" cm="1">
        <f t="array" ref="E76">_xlfn.IFS(F76&gt;13,"Cornerstone",AND(F76&gt;11.5,F76&lt;13),"Elite",AND(F76&gt;10,F76&lt;11.5),"Elite Upside",AND(F76&gt;=8.5,F76&lt;10),"Upside",AND(F76&gt;6.25,F76&lt;8.5),"Upside Lite",AND(F76&gt;4.5,F76&lt;6.25),"Outlier",AND(F76&gt;=3.5,F76&lt;4.5),"Outlier Lite",F76&lt;3.5,"Purgatory")</f>
        <v>Outlier</v>
      </c>
      <c r="F76" s="11">
        <f>'2026 - WIP'!C15</f>
        <v>5.24</v>
      </c>
      <c r="G76" s="11">
        <f t="shared" si="5"/>
        <v>64.2</v>
      </c>
      <c r="H76" s="245">
        <f t="shared" si="6"/>
        <v>-6.9290677876924205E-3</v>
      </c>
      <c r="I76" s="43" t="str">
        <f>'2026 - WIP'!D15</f>
        <v>Arkansas</v>
      </c>
      <c r="J76" s="14">
        <f>'2026 - WIP'!E15</f>
        <v>1</v>
      </c>
      <c r="K76" s="44">
        <f>'2026 - WIP'!F15</f>
        <v>37547</v>
      </c>
      <c r="L76" s="15">
        <f>'2026 - WIP'!G15</f>
        <v>22.958904109589042</v>
      </c>
      <c r="M76" s="15" t="str">
        <f>'2026 - WIP'!H15</f>
        <v>RS SR</v>
      </c>
      <c r="N76" s="15">
        <f>'2026 - WIP'!I15</f>
        <v>23.539726027397261</v>
      </c>
      <c r="O76" s="15" t="str">
        <f>'2026 - WIP'!J15</f>
        <v>Dual Threat</v>
      </c>
      <c r="P76" s="14">
        <f>'2026 - WIP'!K15</f>
        <v>78</v>
      </c>
      <c r="Q76" s="14">
        <f>'2026 - WIP'!L15</f>
        <v>235</v>
      </c>
      <c r="R76" s="15">
        <f t="shared" si="7"/>
        <v>27.15667594385814</v>
      </c>
      <c r="S76" s="14">
        <f>'2026 - WIP'!M15</f>
        <v>4.7</v>
      </c>
      <c r="T76" s="16">
        <f>'2026 - WIP'!N15</f>
        <v>0</v>
      </c>
      <c r="U76" s="46">
        <f>'2026 - WIP'!O15</f>
        <v>0</v>
      </c>
      <c r="V76" s="47">
        <f>'2026 - WIP'!P15</f>
        <v>0.76124437781109444</v>
      </c>
      <c r="W76" s="47">
        <f>'2026 - WIP'!Q15</f>
        <v>0.5677856681730149</v>
      </c>
      <c r="X76" s="47">
        <f>'2026 - WIP'!R15</f>
        <v>0.88098571828619432</v>
      </c>
      <c r="Y76" s="47">
        <f>'2026 - WIP'!S15</f>
        <v>0.91827293754818817</v>
      </c>
      <c r="Z76" s="17">
        <f>'2026 - WIP'!T15</f>
        <v>0.89962932791719119</v>
      </c>
      <c r="AA76" s="17">
        <f>'2026 - WIP'!U15</f>
        <v>0.89962932791719119</v>
      </c>
      <c r="AB76" s="17">
        <f>'2026 - WIP'!V15</f>
        <v>0.30651769087523278</v>
      </c>
      <c r="AC76" s="17">
        <f>'2026 - WIP'!W15</f>
        <v>0.40276301806588738</v>
      </c>
      <c r="AD76" s="17">
        <f>'2026 - WIP'!X15</f>
        <v>0.40276301806588738</v>
      </c>
      <c r="AE76" s="18">
        <f>'2026 - WIP'!Y15</f>
        <v>0.40276301806588738</v>
      </c>
      <c r="AF76" s="19">
        <f>'2026 - WIP'!Z15</f>
        <v>19.884931506849316</v>
      </c>
      <c r="AG76" s="20">
        <f>'2026 - WIP'!AA15</f>
        <v>96.317771592036408</v>
      </c>
      <c r="AH76" s="71">
        <f>'2026 - WIP'!AB15</f>
        <v>0.6428571428571429</v>
      </c>
      <c r="AI76" s="102">
        <f>'2026 - WIP'!AC15</f>
        <v>14.703703703703704</v>
      </c>
      <c r="AJ76" s="71">
        <f>'2026 - WIP'!AD15</f>
        <v>0.72</v>
      </c>
      <c r="AK76" s="71">
        <f>'2026 - WIP'!AE15</f>
        <v>5.5E-2</v>
      </c>
      <c r="AL76" s="71">
        <f>'2026 - WIP'!AF15</f>
        <v>3.6000000000000004E-2</v>
      </c>
      <c r="AM76" s="70">
        <f>'2026 - WIP'!AG15</f>
        <v>0.47700000000000004</v>
      </c>
      <c r="AN76" s="20">
        <f>'2026 - WIP'!AH15</f>
        <v>9.0238095238095237</v>
      </c>
      <c r="AO76" s="20">
        <f>'2026 - WIP'!AI15</f>
        <v>0.31782945736434109</v>
      </c>
      <c r="AP76" s="76">
        <f>'2026 - WIP'!AJ15</f>
        <v>4.46</v>
      </c>
      <c r="AQ76" s="21">
        <f>'2026 - WIP'!AK15</f>
        <v>5</v>
      </c>
      <c r="AR76" s="21">
        <f>'2026 - WIP'!AL15</f>
        <v>10</v>
      </c>
      <c r="AS76" s="21">
        <f>'2026 - WIP'!AM15</f>
        <v>2</v>
      </c>
      <c r="AT76" s="21">
        <f>'2026 - WIP'!AN15</f>
        <v>3</v>
      </c>
      <c r="AU76" s="21">
        <f>'2026 - WIP'!AO15</f>
        <v>4</v>
      </c>
      <c r="AV76" s="21">
        <f>'2026 - WIP'!AP15</f>
        <v>4</v>
      </c>
      <c r="AW76" s="21">
        <f>'2026 - WIP'!AQ15</f>
        <v>10</v>
      </c>
      <c r="AX76" s="21">
        <f>'2026 - WIP'!AR15</f>
        <v>10</v>
      </c>
      <c r="AY76" s="21">
        <f>'2026 - WIP'!AS15</f>
        <v>10</v>
      </c>
      <c r="AZ76" s="21">
        <f>'2026 - WIP'!AT15</f>
        <v>10</v>
      </c>
      <c r="BA76" s="21">
        <f>'2026 - WIP'!AU15</f>
        <v>0</v>
      </c>
      <c r="BB76" s="21">
        <f>'2026 - WIP'!AV15</f>
        <v>0</v>
      </c>
      <c r="BC76" s="21">
        <f>'2026 - WIP'!AW15</f>
        <v>6.9799999999999995</v>
      </c>
      <c r="BD76" s="21">
        <f>'2026 - WIP'!AX15</f>
        <v>6.9799999999999995</v>
      </c>
      <c r="BE76" s="21">
        <f>'2026 - WIP'!AY15</f>
        <v>1.5</v>
      </c>
      <c r="BF76" s="130">
        <f>'2026 - WIP'!AZ15</f>
        <v>1.5</v>
      </c>
      <c r="BG76" s="103">
        <f>'2026 - WIP'!BA15</f>
        <v>0</v>
      </c>
      <c r="BH76" s="23">
        <f>'2026 - WIP'!BB15</f>
        <v>1</v>
      </c>
      <c r="BI76" s="23">
        <f>'2026 - WIP'!BC15</f>
        <v>0</v>
      </c>
      <c r="BJ76" s="23">
        <f>'2026 - WIP'!BD15</f>
        <v>0</v>
      </c>
      <c r="BK76" s="23">
        <f>'2026 - WIP'!BE15</f>
        <v>0</v>
      </c>
      <c r="BL76" s="23">
        <f>'2026 - WIP'!BF15</f>
        <v>0</v>
      </c>
      <c r="BM76" s="23">
        <f>'2026 - WIP'!BG15</f>
        <v>0</v>
      </c>
      <c r="BN76" s="74">
        <f>'2026 - WIP'!BH15</f>
        <v>0</v>
      </c>
      <c r="BO76" s="74">
        <f>'2026 - WIP'!BI15</f>
        <v>0</v>
      </c>
      <c r="BP76" s="74">
        <f>'2026 - WIP'!BJ15</f>
        <v>0</v>
      </c>
      <c r="BQ76" s="23">
        <f>'2026 - WIP'!BK15</f>
        <v>18</v>
      </c>
      <c r="BR76" s="23">
        <f>'2026 - WIP'!BL15</f>
        <v>1734</v>
      </c>
      <c r="BS76" s="55">
        <f>'2026 - WIP'!BM15</f>
        <v>4</v>
      </c>
      <c r="BT76" s="61">
        <f>'2026 - WIP'!BN15</f>
        <v>4.5</v>
      </c>
      <c r="BU76" s="61">
        <f>'2026 - WIP'!BO15</f>
        <v>0</v>
      </c>
      <c r="BV76" s="61">
        <f>'2026 - WIP'!BP15</f>
        <v>0</v>
      </c>
      <c r="BW76" s="72">
        <f>'2026 - WIP'!BQ15</f>
        <v>6</v>
      </c>
      <c r="BX76" s="61">
        <f>'2026 - WIP'!BR15</f>
        <v>1</v>
      </c>
      <c r="BY76" s="22">
        <f>'2026 - WIP'!BS15</f>
        <v>2031</v>
      </c>
      <c r="BZ76" s="23">
        <f>'2026 - WIP'!BT15</f>
        <v>2668</v>
      </c>
      <c r="CA76" s="23">
        <f>'2026 - WIP'!BU15</f>
        <v>14</v>
      </c>
      <c r="CB76" s="23">
        <f>'2026 - WIP'!BV15</f>
        <v>6</v>
      </c>
      <c r="CC76" s="23">
        <f>'2026 - WIP'!BW15</f>
        <v>275</v>
      </c>
      <c r="CD76" s="23">
        <f>'2026 - WIP'!BX15</f>
        <v>166</v>
      </c>
      <c r="CE76" s="23">
        <f>'2026 - WIP'!BY15</f>
        <v>68.2</v>
      </c>
      <c r="CF76" s="74">
        <f>'2026 - WIP'!BZ15</f>
        <v>3.5</v>
      </c>
      <c r="CG76" s="74">
        <f>'2026 - WIP'!CA15</f>
        <v>4.5999999999999996</v>
      </c>
      <c r="CH76" s="74">
        <f>'2026 - WIP'!CB15</f>
        <v>35.6</v>
      </c>
      <c r="CI76" s="23">
        <f>'2026 - WIP'!CC15</f>
        <v>620</v>
      </c>
      <c r="CJ76" s="23">
        <f>'2026 - WIP'!CD15</f>
        <v>2864</v>
      </c>
      <c r="CK76" s="55">
        <f>'2026 - WIP'!CE15</f>
        <v>83</v>
      </c>
      <c r="CL76" s="61">
        <f>'2026 - WIP'!CF15</f>
        <v>4.5</v>
      </c>
      <c r="CM76" s="61">
        <f>'2026 - WIP'!CG15</f>
        <v>10</v>
      </c>
      <c r="CN76" s="61">
        <f>'2026 - WIP'!CH15</f>
        <v>11</v>
      </c>
      <c r="CO76" s="73">
        <f>'2026 - WIP'!CI15</f>
        <v>1.78</v>
      </c>
      <c r="CP76" s="62">
        <f>'2026 - WIP'!CJ15</f>
        <v>20</v>
      </c>
      <c r="CQ76" s="22">
        <f>'2026 - WIP'!CK15</f>
        <v>1759</v>
      </c>
      <c r="CR76" s="23">
        <f>'2026 - WIP'!CL15</f>
        <v>3098</v>
      </c>
      <c r="CS76" s="23">
        <f>'2026 - WIP'!CM15</f>
        <v>1</v>
      </c>
      <c r="CT76" s="23">
        <f>'2026 - WIP'!CN15</f>
        <v>9</v>
      </c>
      <c r="CU76" s="23">
        <f>'2026 - WIP'!CO15</f>
        <v>214</v>
      </c>
      <c r="CV76" s="23">
        <f>'2026 - WIP'!CP15</f>
        <v>121</v>
      </c>
      <c r="CW76" s="23">
        <f>'2026 - WIP'!CQ15</f>
        <v>65.2</v>
      </c>
      <c r="CX76" s="24">
        <f>'2026 - WIP'!CR15</f>
        <v>3.9</v>
      </c>
      <c r="CY76" s="24">
        <f>'2026 - WIP'!CS15</f>
        <v>4.4000000000000004</v>
      </c>
      <c r="CZ76" s="23">
        <f>'2026 - WIP'!CT15</f>
        <v>39.5</v>
      </c>
      <c r="DA76" s="23">
        <f>'2026 - WIP'!CU15</f>
        <v>432</v>
      </c>
      <c r="DB76" s="23">
        <f>'2026 - WIP'!CV15</f>
        <v>3092</v>
      </c>
      <c r="DC76" s="55">
        <f>'2026 - WIP'!CW15</f>
        <v>81</v>
      </c>
      <c r="DD76" s="61">
        <f>'2026 - WIP'!CX15</f>
        <v>5.3</v>
      </c>
      <c r="DE76" s="61">
        <f>'2026 - WIP'!CY15</f>
        <v>9</v>
      </c>
      <c r="DF76" s="61">
        <f>'2026 - WIP'!CZ15</f>
        <v>18</v>
      </c>
      <c r="DG76" s="73">
        <f>'2026 - WIP'!DA15</f>
        <v>2.86</v>
      </c>
      <c r="DH76" s="62">
        <f>'2026 - WIP'!DB15</f>
        <v>16</v>
      </c>
      <c r="DI76" s="22">
        <f>'2026 - WIP'!DC15</f>
        <v>3146</v>
      </c>
      <c r="DJ76" s="23">
        <f>'2026 - WIP'!DD15</f>
        <v>3571</v>
      </c>
      <c r="DK76" s="23">
        <f>'2026 - WIP'!DE15</f>
        <v>15</v>
      </c>
      <c r="DL76" s="23">
        <f>'2026 - WIP'!DF15</f>
        <v>9</v>
      </c>
      <c r="DM76" s="23">
        <f>'2026 - WIP'!DG15</f>
        <v>385</v>
      </c>
      <c r="DN76" s="23">
        <f>'2026 - WIP'!DH15</f>
        <v>230</v>
      </c>
      <c r="DO76" s="23">
        <f>'2026 - WIP'!DI15</f>
        <v>70.099999999999994</v>
      </c>
      <c r="DP76" s="74">
        <f>'2026 - WIP'!DJ15</f>
        <v>5.5</v>
      </c>
      <c r="DQ76" s="74">
        <f>'2026 - WIP'!DK15</f>
        <v>3.6</v>
      </c>
      <c r="DR76" s="74">
        <f>'2026 - WIP'!DL15</f>
        <v>47.7</v>
      </c>
      <c r="DS76" s="23">
        <f>'2026 - WIP'!DM15</f>
        <v>823</v>
      </c>
      <c r="DT76" s="23">
        <f>'2026 - WIP'!DN15</f>
        <v>2685</v>
      </c>
      <c r="DU76" s="55">
        <f>'2026 - WIP'!DO15</f>
        <v>129</v>
      </c>
      <c r="DV76" s="61">
        <f>'2026 - WIP'!DP15</f>
        <v>6.4</v>
      </c>
      <c r="DW76" s="61">
        <f>'2026 - WIP'!DQ15</f>
        <v>8</v>
      </c>
      <c r="DX76" s="61">
        <f>'2026 - WIP'!DR15</f>
        <v>41</v>
      </c>
      <c r="DY76" s="73">
        <f>'2026 - WIP'!DS15</f>
        <v>3.51</v>
      </c>
      <c r="DZ76" s="62">
        <f>'2026 - WIP'!DT15</f>
        <v>32</v>
      </c>
      <c r="EA76" s="22">
        <f>'2026 - WIP'!DU15</f>
        <v>1191</v>
      </c>
      <c r="EB76" s="23">
        <f>'2026 - WIP'!DV15</f>
        <v>1297</v>
      </c>
      <c r="EC76" s="23">
        <f>'2026 - WIP'!DW15</f>
        <v>12</v>
      </c>
      <c r="ED76" s="23">
        <f>'2026 - WIP'!DX15</f>
        <v>4</v>
      </c>
      <c r="EE76" s="23">
        <f>'2026 - WIP'!DY15</f>
        <v>126</v>
      </c>
      <c r="EF76" s="23">
        <f>'2026 - WIP'!DZ15</f>
        <v>81</v>
      </c>
      <c r="EG76" s="23">
        <f>'2026 - WIP'!EA15</f>
        <v>72</v>
      </c>
      <c r="EH76" s="24">
        <f>'2026 - WIP'!EB15</f>
        <v>3.7</v>
      </c>
      <c r="EI76" s="24">
        <f>'2026 - WIP'!EC15</f>
        <v>4.7</v>
      </c>
      <c r="EJ76" s="24">
        <f>'2026 - WIP'!ED15</f>
        <v>41.2</v>
      </c>
      <c r="EK76" s="23">
        <f>'2026 - WIP'!EE15</f>
        <v>379</v>
      </c>
      <c r="EL76" s="23">
        <f>'2026 - WIP'!EF15</f>
        <v>941</v>
      </c>
      <c r="EM76" s="55">
        <f>'2026 - WIP'!EG15</f>
        <v>42</v>
      </c>
      <c r="EN76" s="73">
        <f>'2026 - WIP'!EH15</f>
        <v>9.0238095238095237</v>
      </c>
      <c r="EO76" s="61">
        <f>'2026 - WIP'!EI15</f>
        <v>2</v>
      </c>
      <c r="EP76" s="61">
        <f>'2026 - WIP'!EJ15</f>
        <v>10</v>
      </c>
      <c r="EQ76" s="73">
        <f>'2026 - WIP'!EK15</f>
        <v>4.46</v>
      </c>
      <c r="ER76" s="62">
        <f>'2026 - WIP'!EL15</f>
        <v>18</v>
      </c>
    </row>
    <row r="77" spans="1:148" ht="15.75" customHeight="1" x14ac:dyDescent="0.2">
      <c r="A77" s="111">
        <f t="shared" si="4"/>
        <v>75</v>
      </c>
      <c r="B77" s="109">
        <f>'2026 - WIP'!A16</f>
        <v>14</v>
      </c>
      <c r="C77" s="109">
        <v>2026</v>
      </c>
      <c r="D77" s="86" t="str">
        <f>'2026 - WIP'!B16</f>
        <v>Jayden Maiava</v>
      </c>
      <c r="E77" s="86" t="str" cm="1">
        <f t="array" ref="E77">_xlfn.IFS(F77&gt;13,"Cornerstone",AND(F77&gt;11.5,F77&lt;13),"Elite",AND(F77&gt;10,F77&lt;11.5),"Elite Upside",AND(F77&gt;=8.5,F77&lt;10),"Upside",AND(F77&gt;6.25,F77&lt;8.5),"Upside Lite",AND(F77&gt;4.5,F77&lt;6.25),"Outlier",AND(F77&gt;=3.5,F77&lt;4.5),"Outlier Lite",F77&lt;3.5,"Purgatory")</f>
        <v>Outlier</v>
      </c>
      <c r="F77" s="11">
        <f>'2026 - WIP'!C16</f>
        <v>5.1292187499999997</v>
      </c>
      <c r="G77" s="11">
        <f t="shared" si="5"/>
        <v>63.7</v>
      </c>
      <c r="H77" s="245">
        <f t="shared" si="6"/>
        <v>-3.9270489527761222E-2</v>
      </c>
      <c r="I77" s="43" t="str">
        <f>'2026 - WIP'!D16</f>
        <v>USC</v>
      </c>
      <c r="J77" s="14">
        <f>'2026 - WIP'!E16</f>
        <v>2</v>
      </c>
      <c r="K77" s="44">
        <f>'2026 - WIP'!F16</f>
        <v>38083</v>
      </c>
      <c r="L77" s="15">
        <f>'2026 - WIP'!G16</f>
        <v>21.490410958904111</v>
      </c>
      <c r="M77" s="15" t="str">
        <f>'2026 - WIP'!H16</f>
        <v>RS JR</v>
      </c>
      <c r="N77" s="15">
        <f>'2026 - WIP'!I16</f>
        <v>22.07123287671233</v>
      </c>
      <c r="O77" s="15" t="str">
        <f>'2026 - WIP'!J16</f>
        <v>Distributor</v>
      </c>
      <c r="P77" s="14">
        <f>'2026 - WIP'!K16</f>
        <v>76</v>
      </c>
      <c r="Q77" s="14">
        <f>'2026 - WIP'!L16</f>
        <v>230</v>
      </c>
      <c r="R77" s="15">
        <f t="shared" si="7"/>
        <v>27.996168873224175</v>
      </c>
      <c r="S77" s="14">
        <f>'2026 - WIP'!M16</f>
        <v>4.7</v>
      </c>
      <c r="T77" s="16">
        <f>'2026 - WIP'!N16</f>
        <v>0</v>
      </c>
      <c r="U77" s="46">
        <f>'2026 - WIP'!O16</f>
        <v>0</v>
      </c>
      <c r="V77" s="47">
        <f>'2026 - WIP'!P16</f>
        <v>0</v>
      </c>
      <c r="W77" s="47">
        <f>'2026 - WIP'!Q16</f>
        <v>0.916990146312332</v>
      </c>
      <c r="X77" s="47">
        <f>'2026 - WIP'!R16</f>
        <v>0.31646903820816863</v>
      </c>
      <c r="Y77" s="47">
        <f>'2026 - WIP'!S16</f>
        <v>0.92232277526395179</v>
      </c>
      <c r="Z77" s="17">
        <f>'2026 - WIP'!T16</f>
        <v>0.61939590673606015</v>
      </c>
      <c r="AA77" s="17">
        <f>'2026 - WIP'!U16</f>
        <v>0.61939590673606015</v>
      </c>
      <c r="AB77" s="17">
        <f>'2026 - WIP'!V16</f>
        <v>4.2360060514372161E-2</v>
      </c>
      <c r="AC77" s="17">
        <f>'2026 - WIP'!W16</f>
        <v>6.1583577712609971E-2</v>
      </c>
      <c r="AD77" s="17">
        <f>'2026 - WIP'!X16</f>
        <v>6.1583577712609971E-2</v>
      </c>
      <c r="AE77" s="18">
        <f>'2026 - WIP'!Y16</f>
        <v>6.1583577712609971E-2</v>
      </c>
      <c r="AF77" s="19">
        <f>'2026 - WIP'!Z16</f>
        <v>19.416438356164385</v>
      </c>
      <c r="AG77" s="20">
        <f>'2026 - WIP'!AA16</f>
        <v>94.268457302844155</v>
      </c>
      <c r="AH77" s="71">
        <f>'2026 - WIP'!AB16</f>
        <v>0.70833333333333337</v>
      </c>
      <c r="AI77" s="102">
        <f>'2026 - WIP'!AC16</f>
        <v>17.985294117647058</v>
      </c>
      <c r="AJ77" s="71">
        <f>'2026 - WIP'!AD16</f>
        <v>0.79799999999999993</v>
      </c>
      <c r="AK77" s="71">
        <f>'2026 - WIP'!AE16</f>
        <v>5.0999999999999997E-2</v>
      </c>
      <c r="AL77" s="71">
        <f>'2026 - WIP'!AF16</f>
        <v>2.8999999999999998E-2</v>
      </c>
      <c r="AM77" s="70">
        <f>'2026 - WIP'!AG16</f>
        <v>0.70599999999999996</v>
      </c>
      <c r="AN77" s="20">
        <f>'2026 - WIP'!AH16</f>
        <v>4.4000000000000004</v>
      </c>
      <c r="AO77" s="20">
        <f>'2026 - WIP'!AI16</f>
        <v>0.31578947368421051</v>
      </c>
      <c r="AP77" s="76">
        <f>'2026 - WIP'!AJ16</f>
        <v>3.07</v>
      </c>
      <c r="AQ77" s="21">
        <f>'2026 - WIP'!AK16</f>
        <v>6</v>
      </c>
      <c r="AR77" s="21">
        <f>'2026 - WIP'!AL16</f>
        <v>10</v>
      </c>
      <c r="AS77" s="21">
        <f>'2026 - WIP'!AM16</f>
        <v>9</v>
      </c>
      <c r="AT77" s="21">
        <f>'2026 - WIP'!AN16</f>
        <v>2</v>
      </c>
      <c r="AU77" s="21">
        <f>'2026 - WIP'!AO16</f>
        <v>7</v>
      </c>
      <c r="AV77" s="21">
        <f>'2026 - WIP'!AP16</f>
        <v>10</v>
      </c>
      <c r="AW77" s="21">
        <f>'2026 - WIP'!AQ16</f>
        <v>2</v>
      </c>
      <c r="AX77" s="21">
        <f>'2026 - WIP'!AR16</f>
        <v>2</v>
      </c>
      <c r="AY77" s="21">
        <f>'2026 - WIP'!AS16</f>
        <v>10</v>
      </c>
      <c r="AZ77" s="21">
        <f>'2026 - WIP'!AT16</f>
        <v>7</v>
      </c>
      <c r="BA77" s="21">
        <f>'2026 - WIP'!AU16</f>
        <v>0</v>
      </c>
      <c r="BB77" s="21">
        <f>'2026 - WIP'!AV16</f>
        <v>0</v>
      </c>
      <c r="BC77" s="21">
        <f>'2026 - WIP'!AW16</f>
        <v>11.2</v>
      </c>
      <c r="BD77" s="21">
        <f>'2026 - WIP'!AX16</f>
        <v>8.9599999999999991</v>
      </c>
      <c r="BE77" s="21">
        <f>'2026 - WIP'!AY16</f>
        <v>0.78749999999999998</v>
      </c>
      <c r="BF77" s="130">
        <f>'2026 - WIP'!AZ16</f>
        <v>0.39374999999999999</v>
      </c>
      <c r="BG77" s="103">
        <f>'2026 - WIP'!BA16</f>
        <v>0</v>
      </c>
      <c r="BH77" s="23">
        <f>'2026 - WIP'!BB16</f>
        <v>1</v>
      </c>
      <c r="BI77" s="23">
        <f>'2026 - WIP'!BC16</f>
        <v>0</v>
      </c>
      <c r="BJ77" s="23">
        <f>'2026 - WIP'!BD16</f>
        <v>0</v>
      </c>
      <c r="BK77" s="23">
        <f>'2026 - WIP'!BE16</f>
        <v>0</v>
      </c>
      <c r="BL77" s="23">
        <f>'2026 - WIP'!BF16</f>
        <v>0</v>
      </c>
      <c r="BM77" s="23">
        <f>'2026 - WIP'!BG16</f>
        <v>0</v>
      </c>
      <c r="BN77" s="74">
        <f>'2026 - WIP'!BH16</f>
        <v>0</v>
      </c>
      <c r="BO77" s="74">
        <f>'2026 - WIP'!BI16</f>
        <v>0</v>
      </c>
      <c r="BP77" s="74">
        <f>'2026 - WIP'!BJ16</f>
        <v>0</v>
      </c>
      <c r="BQ77" s="23">
        <f>'2026 - WIP'!BK16</f>
        <v>0</v>
      </c>
      <c r="BR77" s="23">
        <f>'2026 - WIP'!BL16</f>
        <v>1</v>
      </c>
      <c r="BS77" s="55">
        <f>'2026 - WIP'!BM16</f>
        <v>0</v>
      </c>
      <c r="BT77" s="61">
        <f>'2026 - WIP'!BN16</f>
        <v>0</v>
      </c>
      <c r="BU77" s="61">
        <f>'2026 - WIP'!BO16</f>
        <v>0</v>
      </c>
      <c r="BV77" s="61">
        <f>'2026 - WIP'!BP16</f>
        <v>0</v>
      </c>
      <c r="BW77" s="72">
        <f>'2026 - WIP'!BQ16</f>
        <v>0</v>
      </c>
      <c r="BX77" s="61">
        <f>'2026 - WIP'!BR16</f>
        <v>0</v>
      </c>
      <c r="BY77" s="22">
        <f>'2026 - WIP'!BS16</f>
        <v>0</v>
      </c>
      <c r="BZ77" s="23">
        <f>'2026 - WIP'!BT16</f>
        <v>1</v>
      </c>
      <c r="CA77" s="23">
        <f>'2026 - WIP'!BU16</f>
        <v>0</v>
      </c>
      <c r="CB77" s="23">
        <f>'2026 - WIP'!BV16</f>
        <v>0</v>
      </c>
      <c r="CC77" s="23">
        <f>'2026 - WIP'!BW16</f>
        <v>0</v>
      </c>
      <c r="CD77" s="23">
        <f>'2026 - WIP'!BX16</f>
        <v>0</v>
      </c>
      <c r="CE77" s="23">
        <f>'2026 - WIP'!BY16</f>
        <v>0</v>
      </c>
      <c r="CF77" s="74">
        <f>'2026 - WIP'!BZ16</f>
        <v>0</v>
      </c>
      <c r="CG77" s="74">
        <f>'2026 - WIP'!CA16</f>
        <v>0</v>
      </c>
      <c r="CH77" s="74">
        <f>'2026 - WIP'!CB16</f>
        <v>0</v>
      </c>
      <c r="CI77" s="23">
        <f>'2026 - WIP'!CC16</f>
        <v>0</v>
      </c>
      <c r="CJ77" s="23">
        <f>'2026 - WIP'!CD16</f>
        <v>1</v>
      </c>
      <c r="CK77" s="55">
        <f>'2026 - WIP'!CE16</f>
        <v>0</v>
      </c>
      <c r="CL77" s="61">
        <f>'2026 - WIP'!CF16</f>
        <v>0</v>
      </c>
      <c r="CM77" s="61">
        <f>'2026 - WIP'!CG16</f>
        <v>0</v>
      </c>
      <c r="CN77" s="61">
        <f>'2026 - WIP'!CH16</f>
        <v>0</v>
      </c>
      <c r="CO77" s="73">
        <f>'2026 - WIP'!CI16</f>
        <v>0</v>
      </c>
      <c r="CP77" s="62">
        <f>'2026 - WIP'!CJ16</f>
        <v>0</v>
      </c>
      <c r="CQ77" s="22">
        <f>'2026 - WIP'!CK16</f>
        <v>3071</v>
      </c>
      <c r="CR77" s="23">
        <f>'2026 - WIP'!CL16</f>
        <v>3349</v>
      </c>
      <c r="CS77" s="23">
        <f>'2026 - WIP'!CM16</f>
        <v>17</v>
      </c>
      <c r="CT77" s="23">
        <f>'2026 - WIP'!CN16</f>
        <v>10</v>
      </c>
      <c r="CU77" s="23">
        <f>'2026 - WIP'!CO16</f>
        <v>352</v>
      </c>
      <c r="CV77" s="23">
        <f>'2026 - WIP'!CP16</f>
        <v>223</v>
      </c>
      <c r="CW77" s="23">
        <f>'2026 - WIP'!CQ16</f>
        <v>70.8</v>
      </c>
      <c r="CX77" s="24">
        <f>'2026 - WIP'!CR16</f>
        <v>4.9000000000000004</v>
      </c>
      <c r="CY77" s="24">
        <f>'2026 - WIP'!CS16</f>
        <v>5.9</v>
      </c>
      <c r="CZ77" s="23">
        <f>'2026 - WIP'!CT16</f>
        <v>39.200000000000003</v>
      </c>
      <c r="DA77" s="23">
        <f>'2026 - WIP'!CU16</f>
        <v>340</v>
      </c>
      <c r="DB77" s="23">
        <f>'2026 - WIP'!CV16</f>
        <v>2566</v>
      </c>
      <c r="DC77" s="55">
        <f>'2026 - WIP'!CW16</f>
        <v>70</v>
      </c>
      <c r="DD77" s="61">
        <f>'2026 - WIP'!CX16</f>
        <v>4.9000000000000004</v>
      </c>
      <c r="DE77" s="61">
        <f>'2026 - WIP'!CY16</f>
        <v>3</v>
      </c>
      <c r="DF77" s="61">
        <f>'2026 - WIP'!CZ16</f>
        <v>20</v>
      </c>
      <c r="DG77" s="73">
        <f>'2026 - WIP'!DA16</f>
        <v>2.89</v>
      </c>
      <c r="DH77" s="62">
        <f>'2026 - WIP'!DB16</f>
        <v>9</v>
      </c>
      <c r="DI77" s="22">
        <f>'2026 - WIP'!DC16</f>
        <v>1201</v>
      </c>
      <c r="DJ77" s="23">
        <f>'2026 - WIP'!DD16</f>
        <v>3795</v>
      </c>
      <c r="DK77" s="23">
        <f>'2026 - WIP'!DE16</f>
        <v>11</v>
      </c>
      <c r="DL77" s="23">
        <f>'2026 - WIP'!DF16</f>
        <v>6</v>
      </c>
      <c r="DM77" s="23">
        <f>'2026 - WIP'!DG16</f>
        <v>169</v>
      </c>
      <c r="DN77" s="23">
        <f>'2026 - WIP'!DH16</f>
        <v>101</v>
      </c>
      <c r="DO77" s="23">
        <f>'2026 - WIP'!DI16</f>
        <v>69.7</v>
      </c>
      <c r="DP77" s="74">
        <f>'2026 - WIP'!DJ16</f>
        <v>5.0999999999999996</v>
      </c>
      <c r="DQ77" s="74">
        <f>'2026 - WIP'!DK16</f>
        <v>4.3</v>
      </c>
      <c r="DR77" s="74">
        <f>'2026 - WIP'!DL16</f>
        <v>40.6</v>
      </c>
      <c r="DS77" s="23">
        <f>'2026 - WIP'!DM16</f>
        <v>84</v>
      </c>
      <c r="DT77" s="23">
        <f>'2026 - WIP'!DN16</f>
        <v>1983</v>
      </c>
      <c r="DU77" s="55">
        <f>'2026 - WIP'!DO16</f>
        <v>19</v>
      </c>
      <c r="DV77" s="61">
        <f>'2026 - WIP'!DP16</f>
        <v>4.4000000000000004</v>
      </c>
      <c r="DW77" s="61">
        <f>'2026 - WIP'!DQ16</f>
        <v>4</v>
      </c>
      <c r="DX77" s="61">
        <f>'2026 - WIP'!DR16</f>
        <v>6</v>
      </c>
      <c r="DY77" s="73">
        <f>'2026 - WIP'!DS16</f>
        <v>2.79</v>
      </c>
      <c r="DZ77" s="62">
        <f>'2026 - WIP'!DT16</f>
        <v>3</v>
      </c>
      <c r="EA77" s="22">
        <f>'2026 - WIP'!DU16</f>
        <v>1223</v>
      </c>
      <c r="EB77" s="23">
        <f>'2026 - WIP'!DV16</f>
        <v>1326</v>
      </c>
      <c r="EC77" s="23">
        <f>'2026 - WIP'!DW16</f>
        <v>9</v>
      </c>
      <c r="ED77" s="23">
        <f>'2026 - WIP'!DX16</f>
        <v>0</v>
      </c>
      <c r="EE77" s="23">
        <f>'2026 - WIP'!DY16</f>
        <v>96</v>
      </c>
      <c r="EF77" s="23">
        <f>'2026 - WIP'!DZ16</f>
        <v>68</v>
      </c>
      <c r="EG77" s="23">
        <f>'2026 - WIP'!EA16</f>
        <v>79.8</v>
      </c>
      <c r="EH77" s="24">
        <f>'2026 - WIP'!EB16</f>
        <v>5</v>
      </c>
      <c r="EI77" s="24">
        <f>'2026 - WIP'!EC16</f>
        <v>2.9</v>
      </c>
      <c r="EJ77" s="24">
        <f>'2026 - WIP'!ED16</f>
        <v>70.599999999999994</v>
      </c>
      <c r="EK77" s="23">
        <f>'2026 - WIP'!EE16</f>
        <v>63</v>
      </c>
      <c r="EL77" s="23">
        <f>'2026 - WIP'!EF16</f>
        <v>1023</v>
      </c>
      <c r="EM77" s="55">
        <f>'2026 - WIP'!EG16</f>
        <v>15</v>
      </c>
      <c r="EN77" s="73">
        <f>'2026 - WIP'!EH16</f>
        <v>4.2</v>
      </c>
      <c r="EO77" s="61">
        <f>'2026 - WIP'!EI16</f>
        <v>4</v>
      </c>
      <c r="EP77" s="61">
        <f>'2026 - WIP'!EJ16</f>
        <v>2</v>
      </c>
      <c r="EQ77" s="73">
        <f>'2026 - WIP'!EK16</f>
        <v>3.07</v>
      </c>
      <c r="ER77" s="62">
        <f>'2026 - WIP'!EL16</f>
        <v>3</v>
      </c>
    </row>
    <row r="78" spans="1:148" ht="15.75" customHeight="1" x14ac:dyDescent="0.2">
      <c r="A78" s="111">
        <f t="shared" si="4"/>
        <v>76</v>
      </c>
      <c r="B78" s="109">
        <f>'2020'!A8</f>
        <v>6</v>
      </c>
      <c r="C78" s="109">
        <v>2020</v>
      </c>
      <c r="D78" s="86" t="str">
        <f>'2020'!B8</f>
        <v>Jacob Eason</v>
      </c>
      <c r="E78" s="86" t="str" cm="1">
        <f t="array" ref="E78">_xlfn.IFS(F78&gt;13,"Cornerstone",AND(F78&gt;11.5,F78&lt;13),"Elite",AND(F78&gt;10,F78&lt;11.5),"Elite Upside",AND(F78&gt;=8.5,F78&lt;10),"Upside",AND(F78&gt;6.25,F78&lt;8.5),"Upside Lite",AND(F78&gt;4.5,F78&lt;6.25),"Outlier",AND(F78&gt;=3.5,F78&lt;4.5),"Outlier Lite",F78&lt;3.5,"Purgatory")</f>
        <v>Outlier</v>
      </c>
      <c r="F78" s="11">
        <f>'2020'!C8</f>
        <v>5.0474999999999994</v>
      </c>
      <c r="G78" s="11">
        <f t="shared" si="5"/>
        <v>63.2</v>
      </c>
      <c r="H78" s="245">
        <f t="shared" si="6"/>
        <v>-6.3127419809927601E-2</v>
      </c>
      <c r="I78" s="43" t="str">
        <f>'2020'!D8</f>
        <v>Washington</v>
      </c>
      <c r="J78" s="14">
        <f>'2020'!E8</f>
        <v>5</v>
      </c>
      <c r="K78" s="44">
        <f>'2020'!F8</f>
        <v>35751</v>
      </c>
      <c r="L78" s="15">
        <f>'2020'!G8</f>
        <v>27.87945205479452</v>
      </c>
      <c r="M78" s="15" t="str">
        <f>'2020'!H8</f>
        <v>RS JR</v>
      </c>
      <c r="N78" s="15">
        <f>'2020'!I8</f>
        <v>22.457534246575342</v>
      </c>
      <c r="O78" s="15" t="str">
        <f>'2020'!J8</f>
        <v>Pocket Passer</v>
      </c>
      <c r="P78" s="14">
        <f>'2020'!K8</f>
        <v>78</v>
      </c>
      <c r="Q78" s="14">
        <f>'2020'!L8</f>
        <v>227</v>
      </c>
      <c r="R78" s="15">
        <f t="shared" si="7"/>
        <v>26.232193358535309</v>
      </c>
      <c r="S78" s="14">
        <f>'2020'!M8</f>
        <v>4.9000000000000004</v>
      </c>
      <c r="T78" s="16">
        <f>'2020'!N8</f>
        <v>4</v>
      </c>
      <c r="U78" s="46">
        <f>'2020'!O8</f>
        <v>0</v>
      </c>
      <c r="V78" s="47">
        <f>'2020'!P8</f>
        <v>0.96620278330019882</v>
      </c>
      <c r="W78" s="47">
        <f>'2020'!Q8</f>
        <v>1.0554089709762533E-2</v>
      </c>
      <c r="X78" s="47">
        <f>'2020'!R8</f>
        <v>0</v>
      </c>
      <c r="Y78" s="47">
        <f>'2020'!S8</f>
        <v>0.99336283185840712</v>
      </c>
      <c r="Z78" s="17">
        <f>'2020'!T8</f>
        <v>0.99336283185840712</v>
      </c>
      <c r="AA78" s="17">
        <f>'2020'!U8</f>
        <v>0.84435840707964605</v>
      </c>
      <c r="AB78" s="17">
        <f>'2020'!V8</f>
        <v>0</v>
      </c>
      <c r="AC78" s="17">
        <f>'2020'!W8</f>
        <v>3.1715521383950021E-2</v>
      </c>
      <c r="AD78" s="17">
        <f>'2020'!X8</f>
        <v>3.1715521383950021E-2</v>
      </c>
      <c r="AE78" s="18">
        <f>'2020'!Y8</f>
        <v>2.6958193176357517E-2</v>
      </c>
      <c r="AF78" s="19">
        <f>'2020'!Z8</f>
        <v>18.8</v>
      </c>
      <c r="AG78" s="20">
        <f>'2020'!AA8</f>
        <v>78.753802603073339</v>
      </c>
      <c r="AH78" s="71">
        <f>'2020'!AB8</f>
        <v>0.64127764127764131</v>
      </c>
      <c r="AI78" s="102">
        <f>'2020'!AC8</f>
        <v>12.042145593869732</v>
      </c>
      <c r="AJ78" s="71">
        <f>'2020'!AD8</f>
        <v>0.74900000000000011</v>
      </c>
      <c r="AK78" s="71">
        <f>'2020'!AE8</f>
        <v>5.4000000000000006E-2</v>
      </c>
      <c r="AL78" s="71">
        <f>'2020'!AF8</f>
        <v>2.6000000000000002E-2</v>
      </c>
      <c r="AM78" s="70">
        <f>'2020'!AG8</f>
        <v>0.45700000000000002</v>
      </c>
      <c r="AN78" s="20">
        <f>'2020'!AH8</f>
        <v>2.1</v>
      </c>
      <c r="AO78" s="20">
        <f>'2020'!AI8</f>
        <v>0</v>
      </c>
      <c r="AP78" s="76">
        <f>'2020'!AJ8</f>
        <v>1.61</v>
      </c>
      <c r="AQ78" s="21">
        <f>'2020'!AK8</f>
        <v>9</v>
      </c>
      <c r="AR78" s="21">
        <f>'2020'!AL8</f>
        <v>4</v>
      </c>
      <c r="AS78" s="21">
        <f>'2020'!AM8</f>
        <v>4</v>
      </c>
      <c r="AT78" s="21">
        <f>'2020'!AN8</f>
        <v>2</v>
      </c>
      <c r="AU78" s="21">
        <f>'2020'!AO8</f>
        <v>8</v>
      </c>
      <c r="AV78" s="21">
        <f>'2020'!AP8</f>
        <v>3</v>
      </c>
      <c r="AW78" s="21">
        <f>'2020'!AQ8</f>
        <v>0</v>
      </c>
      <c r="AX78" s="21">
        <f>'2020'!AR8</f>
        <v>0</v>
      </c>
      <c r="AY78" s="21">
        <f>'2020'!AS8</f>
        <v>0</v>
      </c>
      <c r="AZ78" s="21">
        <f>'2020'!AT8</f>
        <v>1</v>
      </c>
      <c r="BA78" s="21">
        <f>'2020'!AU8</f>
        <v>3</v>
      </c>
      <c r="BB78" s="21">
        <f>'2020'!AV8</f>
        <v>0</v>
      </c>
      <c r="BC78" s="21">
        <f>'2020'!AW8</f>
        <v>6.0600000000000005</v>
      </c>
      <c r="BD78" s="21">
        <f>'2020'!AX8</f>
        <v>4.5449999999999999</v>
      </c>
      <c r="BE78" s="21">
        <f>'2020'!AY8</f>
        <v>3.7499999999999999E-2</v>
      </c>
      <c r="BF78" s="130">
        <f>'2020'!AZ8</f>
        <v>0</v>
      </c>
      <c r="BG78" s="103">
        <f>'2020'!BA8</f>
        <v>0</v>
      </c>
      <c r="BH78" s="23">
        <f>'2020'!BB8</f>
        <v>1</v>
      </c>
      <c r="BI78" s="23">
        <f>'2020'!BC8</f>
        <v>0</v>
      </c>
      <c r="BJ78" s="23">
        <f>'2020'!BD8</f>
        <v>0</v>
      </c>
      <c r="BK78" s="23">
        <f>'2020'!BE8</f>
        <v>0</v>
      </c>
      <c r="BL78" s="23">
        <f>'2020'!BF8</f>
        <v>0</v>
      </c>
      <c r="BM78" s="23">
        <f>'2020'!BG8</f>
        <v>0</v>
      </c>
      <c r="BN78" s="74">
        <f>'2020'!BH8</f>
        <v>0</v>
      </c>
      <c r="BO78" s="74">
        <f>'2020'!BI8</f>
        <v>0</v>
      </c>
      <c r="BP78" s="74">
        <f>'2020'!BJ8</f>
        <v>0</v>
      </c>
      <c r="BQ78" s="23">
        <f>'2020'!BK8</f>
        <v>0</v>
      </c>
      <c r="BR78" s="23">
        <f>'2020'!BL8</f>
        <v>1</v>
      </c>
      <c r="BS78" s="55">
        <f>'2020'!BM8</f>
        <v>0</v>
      </c>
      <c r="BT78" s="61">
        <f>'2020'!BN8</f>
        <v>0</v>
      </c>
      <c r="BU78" s="61">
        <f>'2020'!BO8</f>
        <v>0</v>
      </c>
      <c r="BV78" s="61">
        <f>'2020'!BP8</f>
        <v>0</v>
      </c>
      <c r="BW78" s="72">
        <f>'2020'!BQ8</f>
        <v>0</v>
      </c>
      <c r="BX78" s="61">
        <f>'2020'!BR8</f>
        <v>0</v>
      </c>
      <c r="BY78" s="22">
        <f>'2020'!BS8</f>
        <v>2430</v>
      </c>
      <c r="BZ78" s="23">
        <f>'2020'!BT8</f>
        <v>2515</v>
      </c>
      <c r="CA78" s="23">
        <f>'2020'!BU8</f>
        <v>16</v>
      </c>
      <c r="CB78" s="23">
        <f>'2020'!BV8</f>
        <v>8</v>
      </c>
      <c r="CC78" s="23">
        <f>'2020'!BW8</f>
        <v>373</v>
      </c>
      <c r="CD78" s="23">
        <f>'2020'!BX8</f>
        <v>204</v>
      </c>
      <c r="CE78" s="23">
        <f>'2020'!BY8</f>
        <v>68.099999999999994</v>
      </c>
      <c r="CF78" s="74">
        <f>'2020'!BZ8</f>
        <v>5.0999999999999996</v>
      </c>
      <c r="CG78" s="74">
        <f>'2020'!CA8</f>
        <v>2.8</v>
      </c>
      <c r="CH78" s="74">
        <f>'2020'!CB8</f>
        <v>31.9</v>
      </c>
      <c r="CI78" s="23">
        <f>'2020'!CC8</f>
        <v>63</v>
      </c>
      <c r="CJ78" s="23">
        <f>'2020'!CD8</f>
        <v>2630</v>
      </c>
      <c r="CK78" s="55">
        <f>'2020'!CE8</f>
        <v>11</v>
      </c>
      <c r="CL78" s="61">
        <f>'2020'!CF8</f>
        <v>2.9</v>
      </c>
      <c r="CM78" s="61">
        <f>'2020'!CG8</f>
        <v>0</v>
      </c>
      <c r="CN78" s="61">
        <f>'2020'!CH8</f>
        <v>0</v>
      </c>
      <c r="CO78" s="73">
        <f>'2020'!CI8</f>
        <v>1.68</v>
      </c>
      <c r="CP78" s="62">
        <f>'2020'!CJ8</f>
        <v>4</v>
      </c>
      <c r="CQ78" s="22">
        <f>'2020'!CK8</f>
        <v>28</v>
      </c>
      <c r="CR78" s="23">
        <f>'2020'!CL8</f>
        <v>2653</v>
      </c>
      <c r="CS78" s="23">
        <f>'2020'!CM8</f>
        <v>0</v>
      </c>
      <c r="CT78" s="23">
        <f>'2020'!CN8</f>
        <v>0</v>
      </c>
      <c r="CU78" s="23">
        <f>'2020'!CO8</f>
        <v>7</v>
      </c>
      <c r="CV78" s="23">
        <f>'2020'!CP8</f>
        <v>4</v>
      </c>
      <c r="CW78" s="23">
        <f>'2020'!CQ8</f>
        <v>57.1</v>
      </c>
      <c r="CX78" s="24">
        <f>'2020'!CR8</f>
        <v>0</v>
      </c>
      <c r="CY78" s="24">
        <f>'2020'!CS8</f>
        <v>10</v>
      </c>
      <c r="CZ78" s="23">
        <f>'2020'!CT8</f>
        <v>0</v>
      </c>
      <c r="DA78" s="23">
        <f>'2020'!CU8</f>
        <v>-4</v>
      </c>
      <c r="DB78" s="23">
        <f>'2020'!CV8</f>
        <v>4052</v>
      </c>
      <c r="DC78" s="55">
        <f>'2020'!CW8</f>
        <v>2</v>
      </c>
      <c r="DD78" s="61">
        <f>'2020'!CX8</f>
        <v>-1.3</v>
      </c>
      <c r="DE78" s="61">
        <f>'2020'!CY8</f>
        <v>0</v>
      </c>
      <c r="DF78" s="61">
        <f>'2020'!CZ8</f>
        <v>0</v>
      </c>
      <c r="DG78" s="73">
        <f>'2020'!DA8</f>
        <v>0.33</v>
      </c>
      <c r="DH78" s="62">
        <f>'2020'!DB8</f>
        <v>0</v>
      </c>
      <c r="DI78" s="22">
        <f>'2020'!DC8</f>
        <v>0</v>
      </c>
      <c r="DJ78" s="23">
        <f>'2020'!DD8</f>
        <v>1</v>
      </c>
      <c r="DK78" s="23">
        <f>'2020'!DE8</f>
        <v>0</v>
      </c>
      <c r="DL78" s="23">
        <f>'2020'!DF8</f>
        <v>0</v>
      </c>
      <c r="DM78" s="23">
        <f>'2020'!DG8</f>
        <v>0</v>
      </c>
      <c r="DN78" s="23">
        <f>'2020'!DH8</f>
        <v>0</v>
      </c>
      <c r="DO78" s="23">
        <f>'2020'!DI8</f>
        <v>0</v>
      </c>
      <c r="DP78" s="74">
        <f>'2020'!DJ8</f>
        <v>0</v>
      </c>
      <c r="DQ78" s="74">
        <f>'2020'!DK8</f>
        <v>0</v>
      </c>
      <c r="DR78" s="74">
        <f>'2020'!DL8</f>
        <v>0</v>
      </c>
      <c r="DS78" s="23">
        <f>'2020'!DM8</f>
        <v>0</v>
      </c>
      <c r="DT78" s="23">
        <f>'2020'!DN8</f>
        <v>1</v>
      </c>
      <c r="DU78" s="55">
        <f>'2020'!DO8</f>
        <v>0</v>
      </c>
      <c r="DV78" s="61">
        <f>'2020'!DP8</f>
        <v>0</v>
      </c>
      <c r="DW78" s="61">
        <f>'2020'!DQ8</f>
        <v>0</v>
      </c>
      <c r="DX78" s="61">
        <f>'2020'!DR8</f>
        <v>0</v>
      </c>
      <c r="DY78" s="73">
        <f>'2020'!DS8</f>
        <v>0</v>
      </c>
      <c r="DZ78" s="62">
        <f>'2020'!DT8</f>
        <v>0</v>
      </c>
      <c r="EA78" s="22">
        <f>'2020'!DU8</f>
        <v>3143</v>
      </c>
      <c r="EB78" s="23">
        <f>'2020'!DV8</f>
        <v>3164</v>
      </c>
      <c r="EC78" s="23">
        <f>'2020'!DW8</f>
        <v>23</v>
      </c>
      <c r="ED78" s="23">
        <f>'2020'!DX8</f>
        <v>8</v>
      </c>
      <c r="EE78" s="23">
        <f>'2020'!DY8</f>
        <v>407</v>
      </c>
      <c r="EF78" s="23">
        <f>'2020'!DZ8</f>
        <v>261</v>
      </c>
      <c r="EG78" s="23">
        <f>'2020'!EA8</f>
        <v>74.900000000000006</v>
      </c>
      <c r="EH78" s="24">
        <f>'2020'!EB8</f>
        <v>5.4</v>
      </c>
      <c r="EI78" s="24">
        <f>'2020'!EC8</f>
        <v>2.6</v>
      </c>
      <c r="EJ78" s="24">
        <f>'2020'!ED8</f>
        <v>45.7</v>
      </c>
      <c r="EK78" s="23">
        <f>'2020'!EE8</f>
        <v>66</v>
      </c>
      <c r="EL78" s="23">
        <f>'2020'!EF8</f>
        <v>2081</v>
      </c>
      <c r="EM78" s="55">
        <f>'2020'!EG8</f>
        <v>24</v>
      </c>
      <c r="EN78" s="73">
        <f>'2020'!EH8</f>
        <v>2.1</v>
      </c>
      <c r="EO78" s="61">
        <f>'2020'!EI8</f>
        <v>1</v>
      </c>
      <c r="EP78" s="61">
        <f>'2020'!EJ8</f>
        <v>0</v>
      </c>
      <c r="EQ78" s="73">
        <f>'2020'!EK8</f>
        <v>1.61</v>
      </c>
      <c r="ER78" s="62">
        <f>'2020'!EL8</f>
        <v>1</v>
      </c>
    </row>
    <row r="79" spans="1:148" ht="15.75" customHeight="1" x14ac:dyDescent="0.2">
      <c r="A79" s="111">
        <f t="shared" si="4"/>
        <v>77</v>
      </c>
      <c r="B79" s="109">
        <f>'2024'!A10</f>
        <v>8</v>
      </c>
      <c r="C79" s="109">
        <v>2024</v>
      </c>
      <c r="D79" s="86" t="str">
        <f>'2024'!B10</f>
        <v>Jordan Travis</v>
      </c>
      <c r="E79" s="86" t="str" cm="1">
        <f t="array" ref="E79">_xlfn.IFS(F79&gt;13,"Cornerstone",AND(F79&gt;11.5,F79&lt;13),"Elite",AND(F79&gt;10,F79&lt;11.5),"Elite Upside",AND(F79&gt;=8.5,F79&lt;10),"Upside",AND(F79&gt;6.25,F79&lt;8.5),"Upside Lite",AND(F79&gt;4.5,F79&lt;6.25),"Outlier",AND(F79&gt;=3.5,F79&lt;4.5),"Outlier Lite",F79&lt;3.5,"Purgatory")</f>
        <v>Outlier</v>
      </c>
      <c r="F79" s="11">
        <f>'2024'!C10</f>
        <v>4.972500000000001</v>
      </c>
      <c r="G79" s="11">
        <f t="shared" si="5"/>
        <v>62.8</v>
      </c>
      <c r="H79" s="245">
        <f t="shared" si="6"/>
        <v>-8.5022881636771921E-2</v>
      </c>
      <c r="I79" s="43" t="str">
        <f>'2024'!D10</f>
        <v>Florida State</v>
      </c>
      <c r="J79" s="14">
        <f>'2024'!E10</f>
        <v>4</v>
      </c>
      <c r="K79" s="44">
        <f>'2024'!F10</f>
        <v>36648</v>
      </c>
      <c r="L79" s="15">
        <f>'2024'!G10</f>
        <v>25.421917808219177</v>
      </c>
      <c r="M79" s="15" t="str">
        <f>'2024'!H10</f>
        <v>RS SR</v>
      </c>
      <c r="N79" s="15">
        <f>'2024'!I10</f>
        <v>24.002739726027396</v>
      </c>
      <c r="O79" s="15" t="str">
        <f>'2024'!J10</f>
        <v>Mobile Passer</v>
      </c>
      <c r="P79" s="14">
        <f>'2024'!K10</f>
        <v>73</v>
      </c>
      <c r="Q79" s="14">
        <f>'2024'!L10</f>
        <v>212</v>
      </c>
      <c r="R79" s="15">
        <f t="shared" si="7"/>
        <v>27.969718390178009</v>
      </c>
      <c r="S79" s="14">
        <f>'2024'!M10</f>
        <v>4.6500000000000004</v>
      </c>
      <c r="T79" s="16">
        <f>'2024'!N10</f>
        <v>5</v>
      </c>
      <c r="U79" s="46">
        <f>'2024'!O10</f>
        <v>2.6156941649899398E-2</v>
      </c>
      <c r="V79" s="47">
        <f>'2024'!P10</f>
        <v>0.59627329192546585</v>
      </c>
      <c r="W79" s="47">
        <f>'2024'!Q10</f>
        <v>0.62877221992558907</v>
      </c>
      <c r="X79" s="47">
        <f>'2024'!R10</f>
        <v>0.91343963553530749</v>
      </c>
      <c r="Y79" s="47">
        <f>'2024'!S10</f>
        <v>0.78289286729184426</v>
      </c>
      <c r="Z79" s="17">
        <f>'2024'!T10</f>
        <v>0.84816625141357593</v>
      </c>
      <c r="AA79" s="17">
        <f>'2024'!U10</f>
        <v>0.76334962627221836</v>
      </c>
      <c r="AB79" s="17">
        <f>'2024'!V10</f>
        <v>0.18178717598908595</v>
      </c>
      <c r="AC79" s="17">
        <f>'2024'!W10</f>
        <v>0.12151567944250871</v>
      </c>
      <c r="AD79" s="17">
        <f>'2024'!X10</f>
        <v>0.15165142771579732</v>
      </c>
      <c r="AE79" s="18">
        <f>'2024'!Y10</f>
        <v>0.13648628494421758</v>
      </c>
      <c r="AF79" s="19">
        <f>'2024'!Z10</f>
        <v>20.347945205479451</v>
      </c>
      <c r="AG79" s="20">
        <f>'2024'!AA10</f>
        <v>90.688881378715877</v>
      </c>
      <c r="AH79" s="71">
        <f>'2024'!AB10</f>
        <v>0.63739376770538247</v>
      </c>
      <c r="AI79" s="102">
        <f>'2024'!AC10</f>
        <v>13.309178743961352</v>
      </c>
      <c r="AJ79" s="71">
        <f>'2024'!AD10</f>
        <v>0.72499999999999998</v>
      </c>
      <c r="AK79" s="71">
        <f>'2024'!AE10</f>
        <v>6.8000000000000005E-2</v>
      </c>
      <c r="AL79" s="71">
        <f>'2024'!AF10</f>
        <v>2.1000000000000001E-2</v>
      </c>
      <c r="AM79" s="70">
        <f>'2024'!AG10</f>
        <v>0.51700000000000002</v>
      </c>
      <c r="AN79" s="20">
        <f>'2024'!AH10</f>
        <v>7.955223880597015</v>
      </c>
      <c r="AO79" s="20">
        <f>'2024'!AI10</f>
        <v>0.41791044776119401</v>
      </c>
      <c r="AP79" s="76">
        <f>'2024'!AJ10</f>
        <v>3.4</v>
      </c>
      <c r="AQ79" s="21">
        <f>'2024'!AK10</f>
        <v>4</v>
      </c>
      <c r="AR79" s="21">
        <f>'2024'!AL10</f>
        <v>7</v>
      </c>
      <c r="AS79" s="21">
        <f>'2024'!AM10</f>
        <v>2</v>
      </c>
      <c r="AT79" s="21">
        <f>'2024'!AN10</f>
        <v>5</v>
      </c>
      <c r="AU79" s="21">
        <f>'2024'!AO10</f>
        <v>9</v>
      </c>
      <c r="AV79" s="21">
        <f>'2024'!AP10</f>
        <v>6</v>
      </c>
      <c r="AW79" s="21">
        <f>'2024'!AQ10</f>
        <v>6</v>
      </c>
      <c r="AX79" s="21">
        <f>'2024'!AR10</f>
        <v>9</v>
      </c>
      <c r="AY79" s="21">
        <f>'2024'!AS10</f>
        <v>10</v>
      </c>
      <c r="AZ79" s="21">
        <f>'2024'!AT10</f>
        <v>7</v>
      </c>
      <c r="BA79" s="21">
        <f>'2024'!AU10</f>
        <v>1</v>
      </c>
      <c r="BB79" s="21">
        <f>'2024'!AV10</f>
        <v>0</v>
      </c>
      <c r="BC79" s="21">
        <f>'2024'!AW10</f>
        <v>8.2200000000000006</v>
      </c>
      <c r="BD79" s="21">
        <f>'2024'!AX10</f>
        <v>8.2200000000000006</v>
      </c>
      <c r="BE79" s="21">
        <f>'2024'!AY10</f>
        <v>1.2</v>
      </c>
      <c r="BF79" s="130">
        <f>'2024'!AZ10</f>
        <v>0.89999999999999991</v>
      </c>
      <c r="BG79" s="103">
        <f>'2024'!BA10</f>
        <v>91</v>
      </c>
      <c r="BH79" s="23">
        <f>'2024'!BB10</f>
        <v>3479</v>
      </c>
      <c r="BI79" s="23">
        <f>'2024'!BC10</f>
        <v>0</v>
      </c>
      <c r="BJ79" s="23">
        <f>'2024'!BD10</f>
        <v>0</v>
      </c>
      <c r="BK79" s="23">
        <f>'2024'!BE10</f>
        <v>12</v>
      </c>
      <c r="BL79" s="23">
        <f>'2024'!BF10</f>
        <v>7</v>
      </c>
      <c r="BM79" s="23">
        <f>'2024'!BG10</f>
        <v>81.8</v>
      </c>
      <c r="BN79" s="74">
        <f>'2024'!BH10</f>
        <v>0</v>
      </c>
      <c r="BO79" s="74">
        <f>'2024'!BI10</f>
        <v>5.9</v>
      </c>
      <c r="BP79" s="74">
        <f>'2024'!BJ10</f>
        <v>0</v>
      </c>
      <c r="BQ79" s="23">
        <f>'2024'!BK10</f>
        <v>232</v>
      </c>
      <c r="BR79" s="23">
        <f>'2024'!BL10</f>
        <v>2177</v>
      </c>
      <c r="BS79" s="55">
        <f>'2024'!BM10</f>
        <v>22</v>
      </c>
      <c r="BT79" s="61">
        <f>'2024'!BN10</f>
        <v>10.545454545454545</v>
      </c>
      <c r="BU79" s="61">
        <f>'2024'!BO10</f>
        <v>3</v>
      </c>
      <c r="BV79" s="61">
        <f>'2024'!BP10</f>
        <v>8</v>
      </c>
      <c r="BW79" s="72">
        <f>'2024'!BQ10</f>
        <v>4.2699999999999996</v>
      </c>
      <c r="BX79" s="61">
        <f>'2024'!BR10</f>
        <v>5</v>
      </c>
      <c r="BY79" s="22">
        <f>'2024'!BS10</f>
        <v>1056</v>
      </c>
      <c r="BZ79" s="23">
        <f>'2024'!BT10</f>
        <v>1771</v>
      </c>
      <c r="CA79" s="23">
        <f>'2024'!BU10</f>
        <v>6</v>
      </c>
      <c r="CB79" s="23">
        <f>'2024'!BV10</f>
        <v>6</v>
      </c>
      <c r="CC79" s="23">
        <f>'2024'!BW10</f>
        <v>131</v>
      </c>
      <c r="CD79" s="23">
        <f>'2024'!BX10</f>
        <v>72</v>
      </c>
      <c r="CE79" s="23">
        <f>'2024'!BY10</f>
        <v>66.900000000000006</v>
      </c>
      <c r="CF79" s="74">
        <f>'2024'!BZ10</f>
        <v>5</v>
      </c>
      <c r="CG79" s="74">
        <f>'2024'!CA10</f>
        <v>5.4</v>
      </c>
      <c r="CH79" s="74">
        <f>'2024'!CB10</f>
        <v>50</v>
      </c>
      <c r="CI79" s="23">
        <f>'2024'!CC10</f>
        <v>641</v>
      </c>
      <c r="CJ79" s="23">
        <f>'2024'!CD10</f>
        <v>2019</v>
      </c>
      <c r="CK79" s="55">
        <f>'2024'!CE10</f>
        <v>84</v>
      </c>
      <c r="CL79" s="61">
        <f>'2024'!CF10</f>
        <v>7.6309523809523814</v>
      </c>
      <c r="CM79" s="61">
        <f>'2024'!CG10</f>
        <v>7</v>
      </c>
      <c r="CN79" s="61">
        <f>'2024'!CH10</f>
        <v>20</v>
      </c>
      <c r="CO79" s="73">
        <f>'2024'!CI10</f>
        <v>4.93</v>
      </c>
      <c r="CP79" s="62">
        <f>'2024'!CJ10</f>
        <v>19</v>
      </c>
      <c r="CQ79" s="22">
        <f>'2024'!CK10</f>
        <v>1521</v>
      </c>
      <c r="CR79" s="23">
        <f>'2024'!CL10</f>
        <v>2419</v>
      </c>
      <c r="CS79" s="23">
        <f>'2024'!CM10</f>
        <v>15</v>
      </c>
      <c r="CT79" s="23">
        <f>'2024'!CN10</f>
        <v>6</v>
      </c>
      <c r="CU79" s="23">
        <f>'2024'!CO10</f>
        <v>193</v>
      </c>
      <c r="CV79" s="23">
        <f>'2024'!CP10</f>
        <v>121</v>
      </c>
      <c r="CW79" s="23">
        <f>'2024'!CQ10</f>
        <v>71.8</v>
      </c>
      <c r="CX79" s="24">
        <f>'2024'!CR10</f>
        <v>5.2</v>
      </c>
      <c r="CY79" s="24">
        <f>'2024'!CS10</f>
        <v>2.1</v>
      </c>
      <c r="CZ79" s="23">
        <f>'2024'!CT10</f>
        <v>37.1</v>
      </c>
      <c r="DA79" s="23">
        <f>'2024'!CU10</f>
        <v>686</v>
      </c>
      <c r="DB79" s="23">
        <f>'2024'!CV10</f>
        <v>2416</v>
      </c>
      <c r="DC79" s="55">
        <f>'2024'!CW10</f>
        <v>114</v>
      </c>
      <c r="DD79" s="61">
        <f>'2024'!CX10</f>
        <v>6.0175438596491224</v>
      </c>
      <c r="DE79" s="61">
        <f>'2024'!CY10</f>
        <v>8</v>
      </c>
      <c r="DF79" s="61">
        <f>'2024'!CZ10</f>
        <v>26</v>
      </c>
      <c r="DG79" s="73">
        <f>'2024'!DA10</f>
        <v>3.39</v>
      </c>
      <c r="DH79" s="62">
        <f>'2024'!DB10</f>
        <v>25</v>
      </c>
      <c r="DI79" s="22">
        <f>'2024'!DC10</f>
        <v>3208</v>
      </c>
      <c r="DJ79" s="23">
        <f>'2024'!DD10</f>
        <v>3512</v>
      </c>
      <c r="DK79" s="23">
        <f>'2024'!DE10</f>
        <v>24</v>
      </c>
      <c r="DL79" s="23">
        <f>'2024'!DF10</f>
        <v>5</v>
      </c>
      <c r="DM79" s="23">
        <f>'2024'!DG10</f>
        <v>353</v>
      </c>
      <c r="DN79" s="23">
        <f>'2024'!DH10</f>
        <v>225</v>
      </c>
      <c r="DO79" s="23">
        <f>'2024'!DI10</f>
        <v>72.5</v>
      </c>
      <c r="DP79" s="74">
        <f>'2024'!DJ10</f>
        <v>6.8</v>
      </c>
      <c r="DQ79" s="74">
        <f>'2024'!DK10</f>
        <v>2.1</v>
      </c>
      <c r="DR79" s="74">
        <f>'2024'!DL10</f>
        <v>51.7</v>
      </c>
      <c r="DS79" s="23">
        <f>'2024'!DM10</f>
        <v>533</v>
      </c>
      <c r="DT79" s="23">
        <f>'2024'!DN10</f>
        <v>2932</v>
      </c>
      <c r="DU79" s="55">
        <f>'2024'!DO10</f>
        <v>67</v>
      </c>
      <c r="DV79" s="61">
        <f>'2024'!DP10</f>
        <v>7.955223880597015</v>
      </c>
      <c r="DW79" s="61">
        <f>'2024'!DQ10</f>
        <v>7</v>
      </c>
      <c r="DX79" s="61">
        <f>'2024'!DR10</f>
        <v>28</v>
      </c>
      <c r="DY79" s="73">
        <f>'2024'!DS10</f>
        <v>3.4</v>
      </c>
      <c r="DZ79" s="62">
        <f>'2024'!DT10</f>
        <v>22</v>
      </c>
      <c r="EA79" s="22">
        <f>'2024'!DU10</f>
        <v>2755</v>
      </c>
      <c r="EB79" s="23">
        <f>'2024'!DV10</f>
        <v>3519</v>
      </c>
      <c r="EC79" s="23">
        <f>'2024'!DW10</f>
        <v>20</v>
      </c>
      <c r="ED79" s="23">
        <f>'2024'!DX10</f>
        <v>2</v>
      </c>
      <c r="EE79" s="23">
        <f>'2024'!DY10</f>
        <v>325</v>
      </c>
      <c r="EF79" s="23">
        <f>'2024'!DZ10</f>
        <v>207</v>
      </c>
      <c r="EG79" s="23">
        <f>'2024'!EA10</f>
        <v>72.2</v>
      </c>
      <c r="EH79" s="24">
        <f>'2024'!EB10</f>
        <v>5.7</v>
      </c>
      <c r="EI79" s="24">
        <f>'2024'!EC10</f>
        <v>2.1</v>
      </c>
      <c r="EJ79" s="24">
        <f>'2024'!ED10</f>
        <v>36.200000000000003</v>
      </c>
      <c r="EK79" s="23">
        <f>'2024'!EE10</f>
        <v>279</v>
      </c>
      <c r="EL79" s="23">
        <f>'2024'!EF10</f>
        <v>2296</v>
      </c>
      <c r="EM79" s="55">
        <f>'2024'!EG10</f>
        <v>65</v>
      </c>
      <c r="EN79" s="73">
        <f>'2024'!EH10</f>
        <v>4.2923076923076922</v>
      </c>
      <c r="EO79" s="61">
        <f>'2024'!EI10</f>
        <v>7</v>
      </c>
      <c r="EP79" s="61">
        <f>'2024'!EJ10</f>
        <v>23</v>
      </c>
      <c r="EQ79" s="73">
        <f>'2024'!EK10</f>
        <v>2.3199999999999998</v>
      </c>
      <c r="ER79" s="62">
        <f>'2024'!EL10</f>
        <v>12</v>
      </c>
    </row>
    <row r="80" spans="1:148" ht="15.75" customHeight="1" x14ac:dyDescent="0.2">
      <c r="A80" s="111">
        <f t="shared" si="4"/>
        <v>78</v>
      </c>
      <c r="B80" s="109">
        <f>'2025'!A8</f>
        <v>6</v>
      </c>
      <c r="C80" s="109">
        <v>2025</v>
      </c>
      <c r="D80" s="86" t="str">
        <f>'2025'!B8</f>
        <v>Will Howard</v>
      </c>
      <c r="E80" s="86" t="str" cm="1">
        <f t="array" ref="E80">_xlfn.IFS(F80&gt;13,"Cornerstone",AND(F80&gt;11.5,F80&lt;13),"Elite",AND(F80&gt;10,F80&lt;11.5),"Elite Upside",AND(F80&gt;=8.5,F80&lt;10),"Upside",AND(F80&gt;6.25,F80&lt;8.5),"Upside Lite",AND(F80&gt;4.5,F80&lt;6.25),"Outlier",AND(F80&gt;=3.5,F80&lt;4.5),"Outlier Lite",F80&lt;3.5,"Purgatory")</f>
        <v>Outlier</v>
      </c>
      <c r="F80" s="11">
        <f>'2025'!C8</f>
        <v>4.9251249999999995</v>
      </c>
      <c r="G80" s="11">
        <f t="shared" si="5"/>
        <v>62.3</v>
      </c>
      <c r="H80" s="245">
        <f t="shared" si="6"/>
        <v>-9.8853515024062658E-2</v>
      </c>
      <c r="I80" s="43" t="str">
        <f>'2025'!D8</f>
        <v>Ohio State</v>
      </c>
      <c r="J80" s="14">
        <f>'2025'!E8</f>
        <v>2</v>
      </c>
      <c r="K80" s="44">
        <f>'2025'!F8</f>
        <v>37158</v>
      </c>
      <c r="L80" s="15">
        <f>'2025'!G8</f>
        <v>24.024657534246575</v>
      </c>
      <c r="M80" s="15" t="str">
        <f>'2025'!H8</f>
        <v>RS SR</v>
      </c>
      <c r="N80" s="15">
        <f>'2025'!I8</f>
        <v>23.605479452054794</v>
      </c>
      <c r="O80" s="15" t="str">
        <f>'2025'!J8</f>
        <v>Distributor</v>
      </c>
      <c r="P80" s="14">
        <f>'2025'!K8</f>
        <v>76</v>
      </c>
      <c r="Q80" s="14">
        <f>'2025'!L8</f>
        <v>235</v>
      </c>
      <c r="R80" s="15">
        <f t="shared" si="7"/>
        <v>28.604781240033397</v>
      </c>
      <c r="S80" s="14">
        <f>'2025'!M8</f>
        <v>4.5</v>
      </c>
      <c r="T80" s="16">
        <f>'2025'!N8</f>
        <v>6</v>
      </c>
      <c r="U80" s="46">
        <f>'2025'!O8</f>
        <v>0.6343564889606893</v>
      </c>
      <c r="V80" s="47">
        <f>'2025'!P8</f>
        <v>0.12823483970645036</v>
      </c>
      <c r="W80" s="47">
        <f>'2025'!Q8</f>
        <v>0.55412283678316931</v>
      </c>
      <c r="X80" s="47">
        <f>'2025'!R8</f>
        <v>0.83891547049441784</v>
      </c>
      <c r="Y80" s="47">
        <f>'2025'!S8</f>
        <v>0.95128326996197721</v>
      </c>
      <c r="Z80" s="17">
        <f>'2025'!T8</f>
        <v>0.95128326996197721</v>
      </c>
      <c r="AA80" s="17">
        <f>'2025'!U8</f>
        <v>0.95128326996197721</v>
      </c>
      <c r="AB80" s="17">
        <f>'2025'!V8</f>
        <v>0.15288220551378445</v>
      </c>
      <c r="AC80" s="17">
        <f>'2025'!W8</f>
        <v>0.1177737881508079</v>
      </c>
      <c r="AD80" s="17">
        <f>'2025'!X8</f>
        <v>0.13532799683229618</v>
      </c>
      <c r="AE80" s="18">
        <f>'2025'!Y8</f>
        <v>0.13532799683229618</v>
      </c>
      <c r="AF80" s="19">
        <f>'2025'!Z8</f>
        <v>18.950684931506849</v>
      </c>
      <c r="AG80" s="20">
        <f>'2025'!AA8</f>
        <v>114.61667428745618</v>
      </c>
      <c r="AH80" s="71">
        <f>'2025'!AB8</f>
        <v>0.72813238770685584</v>
      </c>
      <c r="AI80" s="102">
        <f>'2025'!AC8</f>
        <v>12.996753246753247</v>
      </c>
      <c r="AJ80" s="71">
        <f>'2025'!AD8</f>
        <v>0.79599999999999993</v>
      </c>
      <c r="AK80" s="71">
        <f>'2025'!AE8</f>
        <v>6.3E-2</v>
      </c>
      <c r="AL80" s="71">
        <f>'2025'!AF8</f>
        <v>3.1E-2</v>
      </c>
      <c r="AM80" s="70">
        <f>'2025'!AG8</f>
        <v>0.59599999999999997</v>
      </c>
      <c r="AN80" s="20">
        <f>'2025'!AH8</f>
        <v>5.8</v>
      </c>
      <c r="AO80" s="20">
        <f>'2025'!AI8</f>
        <v>9.375E-2</v>
      </c>
      <c r="AP80" s="76">
        <f>'2025'!AJ8</f>
        <v>1.67</v>
      </c>
      <c r="AQ80" s="21">
        <f>'2025'!AK8</f>
        <v>8</v>
      </c>
      <c r="AR80" s="21">
        <f>'2025'!AL8</f>
        <v>6</v>
      </c>
      <c r="AS80" s="21">
        <f>'2025'!AM8</f>
        <v>9</v>
      </c>
      <c r="AT80" s="21">
        <f>'2025'!AN8</f>
        <v>4</v>
      </c>
      <c r="AU80" s="21">
        <f>'2025'!AO8</f>
        <v>6</v>
      </c>
      <c r="AV80" s="21">
        <f>'2025'!AP8</f>
        <v>9</v>
      </c>
      <c r="AW80" s="21">
        <f>'2025'!AQ8</f>
        <v>6</v>
      </c>
      <c r="AX80" s="21">
        <f>'2025'!AR8</f>
        <v>5</v>
      </c>
      <c r="AY80" s="21">
        <f>'2025'!AS8</f>
        <v>0</v>
      </c>
      <c r="AZ80" s="21">
        <f>'2025'!AT8</f>
        <v>1</v>
      </c>
      <c r="BA80" s="21">
        <f>'2025'!AU8</f>
        <v>1</v>
      </c>
      <c r="BB80" s="21">
        <f>'2025'!AV8</f>
        <v>0</v>
      </c>
      <c r="BC80" s="21">
        <f>'2025'!AW8</f>
        <v>9.93</v>
      </c>
      <c r="BD80" s="21">
        <f>'2025'!AX8</f>
        <v>7.944</v>
      </c>
      <c r="BE80" s="21">
        <f>'2025'!AY8</f>
        <v>0.45</v>
      </c>
      <c r="BF80" s="130">
        <f>'2025'!AZ8</f>
        <v>0.22500000000000001</v>
      </c>
      <c r="BG80" s="103">
        <f>'2025'!BA8</f>
        <v>1178</v>
      </c>
      <c r="BH80" s="23">
        <f>'2025'!BB8</f>
        <v>1857</v>
      </c>
      <c r="BI80" s="23">
        <f>'2025'!BC8</f>
        <v>8</v>
      </c>
      <c r="BJ80" s="23">
        <f>'2025'!BD8</f>
        <v>10</v>
      </c>
      <c r="BK80" s="23">
        <f>'2025'!BE8</f>
        <v>170</v>
      </c>
      <c r="BL80" s="23">
        <f>'2025'!BF8</f>
        <v>90</v>
      </c>
      <c r="BM80" s="23">
        <f>'2025'!BG8</f>
        <v>62.1</v>
      </c>
      <c r="BN80" s="74">
        <f>'2025'!BH8</f>
        <v>2.2000000000000002</v>
      </c>
      <c r="BO80" s="74">
        <f>'2025'!BI8</f>
        <v>4.8</v>
      </c>
      <c r="BP80" s="74">
        <f>'2025'!BJ8</f>
        <v>22.2</v>
      </c>
      <c r="BQ80" s="23">
        <f>'2025'!BK8</f>
        <v>410</v>
      </c>
      <c r="BR80" s="23">
        <f>'2025'!BL8</f>
        <v>1641</v>
      </c>
      <c r="BS80" s="55">
        <f>'2025'!BM8</f>
        <v>73</v>
      </c>
      <c r="BT80" s="61">
        <f>'2025'!BN8</f>
        <v>5.6</v>
      </c>
      <c r="BU80" s="61">
        <f>'2025'!BO8</f>
        <v>3</v>
      </c>
      <c r="BV80" s="61">
        <f>'2025'!BP8</f>
        <v>5</v>
      </c>
      <c r="BW80" s="72">
        <f>'2025'!BQ8</f>
        <v>2.52</v>
      </c>
      <c r="BX80" s="61">
        <f>'2025'!BR8</f>
        <v>9</v>
      </c>
      <c r="BY80" s="22">
        <f>'2025'!BS8</f>
        <v>332</v>
      </c>
      <c r="BZ80" s="23">
        <f>'2025'!BT8</f>
        <v>2589</v>
      </c>
      <c r="CA80" s="23">
        <f>'2025'!BU8</f>
        <v>1</v>
      </c>
      <c r="CB80" s="23">
        <f>'2025'!BV8</f>
        <v>1</v>
      </c>
      <c r="CC80" s="23">
        <f>'2025'!BW8</f>
        <v>55</v>
      </c>
      <c r="CD80" s="23">
        <f>'2025'!BX8</f>
        <v>30</v>
      </c>
      <c r="CE80" s="23">
        <f>'2025'!BY8</f>
        <v>57.4</v>
      </c>
      <c r="CF80" s="74">
        <f>'2025'!BZ8</f>
        <v>3.6</v>
      </c>
      <c r="CG80" s="74">
        <f>'2025'!CA8</f>
        <v>8.1999999999999993</v>
      </c>
      <c r="CH80" s="74">
        <f>'2025'!CB8</f>
        <v>25</v>
      </c>
      <c r="CI80" s="23">
        <f>'2025'!CC8</f>
        <v>205</v>
      </c>
      <c r="CJ80" s="23">
        <f>'2025'!CD8</f>
        <v>2291</v>
      </c>
      <c r="CK80" s="55">
        <f>'2025'!CE8</f>
        <v>31</v>
      </c>
      <c r="CL80" s="61">
        <f>'2025'!CF8</f>
        <v>6.6</v>
      </c>
      <c r="CM80" s="61">
        <f>'2025'!CG8</f>
        <v>4</v>
      </c>
      <c r="CN80" s="61">
        <f>'2025'!CH8</f>
        <v>4</v>
      </c>
      <c r="CO80" s="73">
        <f>'2025'!CI8</f>
        <v>2.3199999999999998</v>
      </c>
      <c r="CP80" s="62">
        <f>'2025'!CJ8</f>
        <v>4</v>
      </c>
      <c r="CQ80" s="22">
        <f>'2025'!CK8</f>
        <v>1633</v>
      </c>
      <c r="CR80" s="23">
        <f>'2025'!CL8</f>
        <v>2947</v>
      </c>
      <c r="CS80" s="23">
        <f>'2025'!CM8</f>
        <v>15</v>
      </c>
      <c r="CT80" s="23">
        <f>'2025'!CN8</f>
        <v>4</v>
      </c>
      <c r="CU80" s="23">
        <f>'2025'!CO8</f>
        <v>199</v>
      </c>
      <c r="CV80" s="23">
        <f>'2025'!CP8</f>
        <v>119</v>
      </c>
      <c r="CW80" s="23">
        <f>'2025'!CQ8</f>
        <v>67.599999999999994</v>
      </c>
      <c r="CX80" s="24">
        <f>'2025'!CR8</f>
        <v>6.3</v>
      </c>
      <c r="CY80" s="24">
        <f>'2025'!CS8</f>
        <v>4.0999999999999996</v>
      </c>
      <c r="CZ80" s="23">
        <f>'2025'!CT8</f>
        <v>47.4</v>
      </c>
      <c r="DA80" s="23">
        <f>'2025'!CU8</f>
        <v>66</v>
      </c>
      <c r="DB80" s="23">
        <f>'2025'!CV8</f>
        <v>3051</v>
      </c>
      <c r="DC80" s="55">
        <f>'2025'!CW8</f>
        <v>35</v>
      </c>
      <c r="DD80" s="61">
        <f>'2025'!CX8</f>
        <v>1.9</v>
      </c>
      <c r="DE80" s="61">
        <f>'2025'!CY8</f>
        <v>3</v>
      </c>
      <c r="DF80" s="61">
        <f>'2025'!CZ8</f>
        <v>1</v>
      </c>
      <c r="DG80" s="73">
        <f>'2025'!DA8</f>
        <v>0.54</v>
      </c>
      <c r="DH80" s="62">
        <f>'2025'!DB8</f>
        <v>3</v>
      </c>
      <c r="DI80" s="22">
        <f>'2025'!DC8</f>
        <v>2630</v>
      </c>
      <c r="DJ80" s="23">
        <f>'2025'!DD8</f>
        <v>3135</v>
      </c>
      <c r="DK80" s="23">
        <f>'2025'!DE8</f>
        <v>23</v>
      </c>
      <c r="DL80" s="23">
        <f>'2025'!DF8</f>
        <v>10</v>
      </c>
      <c r="DM80" s="23">
        <f>'2025'!DG8</f>
        <v>358</v>
      </c>
      <c r="DN80" s="23">
        <f>'2025'!DH8</f>
        <v>218</v>
      </c>
      <c r="DO80" s="23">
        <f>'2025'!DI8</f>
        <v>70.5</v>
      </c>
      <c r="DP80" s="74">
        <f>'2025'!DJ8</f>
        <v>4.3</v>
      </c>
      <c r="DQ80" s="74">
        <f>'2025'!DK8</f>
        <v>3.5</v>
      </c>
      <c r="DR80" s="74">
        <f>'2025'!DL8</f>
        <v>34.799999999999997</v>
      </c>
      <c r="DS80" s="23">
        <f>'2025'!DM8</f>
        <v>427</v>
      </c>
      <c r="DT80" s="23">
        <f>'2025'!DN8</f>
        <v>2793</v>
      </c>
      <c r="DU80" s="55">
        <f>'2025'!DO8</f>
        <v>73</v>
      </c>
      <c r="DV80" s="61">
        <f>'2025'!DP8</f>
        <v>5.8</v>
      </c>
      <c r="DW80" s="61">
        <f>'2025'!DQ8</f>
        <v>9</v>
      </c>
      <c r="DX80" s="61">
        <f>'2025'!DR8</f>
        <v>6</v>
      </c>
      <c r="DY80" s="73">
        <f>'2025'!DS8</f>
        <v>1.67</v>
      </c>
      <c r="DZ80" s="62">
        <f>'2025'!DT8</f>
        <v>14</v>
      </c>
      <c r="EA80" s="22">
        <f>'2025'!DU8</f>
        <v>4003</v>
      </c>
      <c r="EB80" s="23">
        <f>'2025'!DV8</f>
        <v>4208</v>
      </c>
      <c r="EC80" s="23">
        <f>'2025'!DW8</f>
        <v>35</v>
      </c>
      <c r="ED80" s="23">
        <f>'2025'!DX8</f>
        <v>10</v>
      </c>
      <c r="EE80" s="23">
        <f>'2025'!DY8</f>
        <v>423</v>
      </c>
      <c r="EF80" s="23">
        <f>'2025'!DZ8</f>
        <v>308</v>
      </c>
      <c r="EG80" s="23">
        <f>'2025'!EA8</f>
        <v>79.599999999999994</v>
      </c>
      <c r="EH80" s="24">
        <f>'2025'!EB8</f>
        <v>5</v>
      </c>
      <c r="EI80" s="24">
        <f>'2025'!EC8</f>
        <v>3.1</v>
      </c>
      <c r="EJ80" s="24">
        <f>'2025'!ED8</f>
        <v>59.6</v>
      </c>
      <c r="EK80" s="23">
        <f>'2025'!EE8</f>
        <v>328</v>
      </c>
      <c r="EL80" s="23">
        <f>'2025'!EF8</f>
        <v>2785</v>
      </c>
      <c r="EM80" s="55">
        <f>'2025'!EG8</f>
        <v>96</v>
      </c>
      <c r="EN80" s="73">
        <f>'2025'!EH8</f>
        <v>3.4</v>
      </c>
      <c r="EO80" s="61">
        <f>'2025'!EI8</f>
        <v>7</v>
      </c>
      <c r="EP80" s="61">
        <f>'2025'!EJ8</f>
        <v>9</v>
      </c>
      <c r="EQ80" s="73">
        <f>'2025'!EK8</f>
        <v>1.52</v>
      </c>
      <c r="ER80" s="62">
        <f>'2025'!EL8</f>
        <v>13</v>
      </c>
    </row>
    <row r="81" spans="1:148" ht="15.75" customHeight="1" x14ac:dyDescent="0.2">
      <c r="A81" s="111">
        <f t="shared" si="4"/>
        <v>79</v>
      </c>
      <c r="B81" s="109">
        <f>'2023'!A9</f>
        <v>7</v>
      </c>
      <c r="C81" s="109">
        <v>2023</v>
      </c>
      <c r="D81" s="86" t="str">
        <f>'2023'!B9</f>
        <v>Clayton Tune</v>
      </c>
      <c r="E81" s="86" t="str" cm="1">
        <f t="array" ref="E81">_xlfn.IFS(F81&gt;13,"Cornerstone",AND(F81&gt;11.5,F81&lt;13),"Elite",AND(F81&gt;10,F81&lt;11.5),"Elite Upside",AND(F81&gt;=8.5,F81&lt;10),"Upside",AND(F81&gt;6.25,F81&lt;8.5),"Upside Lite",AND(F81&gt;4.5,F81&lt;6.25),"Outlier",AND(F81&gt;=3.5,F81&lt;4.5),"Outlier Lite",F81&lt;3.5,"Purgatory")</f>
        <v>Outlier</v>
      </c>
      <c r="F81" s="11">
        <f>'2023'!C9</f>
        <v>4.8650000000000002</v>
      </c>
      <c r="G81" s="11">
        <f t="shared" si="5"/>
        <v>61.8</v>
      </c>
      <c r="H81" s="245">
        <f t="shared" si="6"/>
        <v>-0.11640637692191635</v>
      </c>
      <c r="I81" s="43" t="str">
        <f>'2023'!D9</f>
        <v>Houston</v>
      </c>
      <c r="J81" s="14">
        <f>'2023'!E9</f>
        <v>6</v>
      </c>
      <c r="K81" s="44">
        <f>'2023'!F9</f>
        <v>36242</v>
      </c>
      <c r="L81" s="15">
        <f>'2023'!G9</f>
        <v>26.534246575342465</v>
      </c>
      <c r="M81" s="15" t="str">
        <f>'2023'!H9</f>
        <v>RS SR</v>
      </c>
      <c r="N81" s="15">
        <f>'2023'!I9</f>
        <v>24.112328767123287</v>
      </c>
      <c r="O81" s="15" t="str">
        <f>'2023'!J9</f>
        <v>Dual Threat</v>
      </c>
      <c r="P81" s="14">
        <f>'2023'!K9</f>
        <v>75</v>
      </c>
      <c r="Q81" s="14">
        <f>'2023'!L9</f>
        <v>220</v>
      </c>
      <c r="R81" s="15">
        <f t="shared" si="7"/>
        <v>27.497810017842259</v>
      </c>
      <c r="S81" s="14">
        <f>'2023'!M9</f>
        <v>4.6399999999999997</v>
      </c>
      <c r="T81" s="16">
        <f>'2023'!N9</f>
        <v>5</v>
      </c>
      <c r="U81" s="46">
        <f>'2023'!O9</f>
        <v>0.20697734964852904</v>
      </c>
      <c r="V81" s="47">
        <f>'2023'!P9</f>
        <v>0.62745901639344259</v>
      </c>
      <c r="W81" s="47">
        <f>'2023'!Q9</f>
        <v>0.95954844778927562</v>
      </c>
      <c r="X81" s="47">
        <f>'2023'!R9</f>
        <v>0.93210526315789477</v>
      </c>
      <c r="Y81" s="47">
        <f>'2023'!S9</f>
        <v>0.99583537481626649</v>
      </c>
      <c r="Z81" s="17">
        <f>'2023'!T9</f>
        <v>0.99583537481626649</v>
      </c>
      <c r="AA81" s="17">
        <f>'2023'!U9</f>
        <v>0.74687653111219987</v>
      </c>
      <c r="AB81" s="17">
        <f>'2023'!V9</f>
        <v>0.16961130742049471</v>
      </c>
      <c r="AC81" s="17">
        <f>'2023'!W9</f>
        <v>0.35113350125944587</v>
      </c>
      <c r="AD81" s="17">
        <f>'2023'!X9</f>
        <v>0.35113350125944587</v>
      </c>
      <c r="AE81" s="18">
        <f>'2023'!Y9</f>
        <v>0.2633501259445844</v>
      </c>
      <c r="AF81" s="19">
        <f>'2023'!Z9</f>
        <v>20.454794520547946</v>
      </c>
      <c r="AG81" s="20">
        <f>'2023'!AA9</f>
        <v>94.925032448206593</v>
      </c>
      <c r="AH81" s="71">
        <f>'2023'!AB9</f>
        <v>0.67764705882352938</v>
      </c>
      <c r="AI81" s="102">
        <f>'2023'!AC9</f>
        <v>12.207207207207206</v>
      </c>
      <c r="AJ81" s="71">
        <f>'2023'!AD9</f>
        <v>0.79500000000000004</v>
      </c>
      <c r="AK81" s="71">
        <f>'2023'!AE9</f>
        <v>0.06</v>
      </c>
      <c r="AL81" s="71">
        <f>'2023'!AF9</f>
        <v>2.7000000000000003E-2</v>
      </c>
      <c r="AM81" s="70">
        <f>'2023'!AG9</f>
        <v>0.48</v>
      </c>
      <c r="AN81" s="20">
        <f>'2023'!AH9</f>
        <v>6.3</v>
      </c>
      <c r="AO81" s="20">
        <f>'2023'!AI9</f>
        <v>0.23636363636363636</v>
      </c>
      <c r="AP81" s="76">
        <f>'2023'!AJ9</f>
        <v>2.88</v>
      </c>
      <c r="AQ81" s="21">
        <f>'2023'!AK9</f>
        <v>4</v>
      </c>
      <c r="AR81" s="21">
        <f>'2023'!AL9</f>
        <v>4</v>
      </c>
      <c r="AS81" s="21">
        <f>'2023'!AM9</f>
        <v>9</v>
      </c>
      <c r="AT81" s="21">
        <f>'2023'!AN9</f>
        <v>4</v>
      </c>
      <c r="AU81" s="21">
        <f>'2023'!AO9</f>
        <v>8</v>
      </c>
      <c r="AV81" s="21">
        <f>'2023'!AP9</f>
        <v>4</v>
      </c>
      <c r="AW81" s="21">
        <f>'2023'!AQ9</f>
        <v>9</v>
      </c>
      <c r="AX81" s="21">
        <f>'2023'!AR9</f>
        <v>6</v>
      </c>
      <c r="AY81" s="21">
        <f>'2023'!AS9</f>
        <v>7</v>
      </c>
      <c r="AZ81" s="21">
        <f>'2023'!AT9</f>
        <v>6</v>
      </c>
      <c r="BA81" s="21">
        <f>'2023'!AU9</f>
        <v>1</v>
      </c>
      <c r="BB81" s="21">
        <f>'2023'!AV9</f>
        <v>0</v>
      </c>
      <c r="BC81" s="21">
        <f>'2023'!AW9</f>
        <v>8.629999999999999</v>
      </c>
      <c r="BD81" s="21">
        <f>'2023'!AX9</f>
        <v>8.629999999999999</v>
      </c>
      <c r="BE81" s="21">
        <f>'2023'!AY9</f>
        <v>1.05</v>
      </c>
      <c r="BF81" s="130">
        <f>'2023'!AZ9</f>
        <v>1.05</v>
      </c>
      <c r="BG81" s="103">
        <f>'2023'!BA9</f>
        <v>795</v>
      </c>
      <c r="BH81" s="23">
        <f>'2023'!BB9</f>
        <v>3841</v>
      </c>
      <c r="BI81" s="23">
        <f>'2023'!BC9</f>
        <v>8</v>
      </c>
      <c r="BJ81" s="23">
        <f>'2023'!BD9</f>
        <v>2</v>
      </c>
      <c r="BK81" s="23">
        <f>'2023'!BE9</f>
        <v>117</v>
      </c>
      <c r="BL81" s="23">
        <f>'2023'!BF9</f>
        <v>59</v>
      </c>
      <c r="BM81" s="23">
        <f>'2023'!BG9</f>
        <v>64.599999999999994</v>
      </c>
      <c r="BN81" s="74">
        <f>'2023'!BH9</f>
        <v>5</v>
      </c>
      <c r="BO81" s="74">
        <f>'2023'!BI9</f>
        <v>7.8</v>
      </c>
      <c r="BP81" s="74">
        <f>'2023'!BJ9</f>
        <v>22.2</v>
      </c>
      <c r="BQ81" s="23">
        <f>'2023'!BK9</f>
        <v>164</v>
      </c>
      <c r="BR81" s="23">
        <f>'2023'!BL9</f>
        <v>3031</v>
      </c>
      <c r="BS81" s="55">
        <f>'2023'!BM9</f>
        <v>11</v>
      </c>
      <c r="BT81" s="61">
        <f>'2023'!BN9</f>
        <v>6.3</v>
      </c>
      <c r="BU81" s="61">
        <f>'2023'!BO9</f>
        <v>1</v>
      </c>
      <c r="BV81" s="61">
        <f>'2023'!BP9</f>
        <v>2</v>
      </c>
      <c r="BW81" s="72">
        <f>'2023'!BQ9</f>
        <v>3.35</v>
      </c>
      <c r="BX81" s="61">
        <f>'2023'!BR9</f>
        <v>9</v>
      </c>
      <c r="BY81" s="22">
        <f>'2023'!BS9</f>
        <v>1531</v>
      </c>
      <c r="BZ81" s="23">
        <f>'2023'!BT9</f>
        <v>2440</v>
      </c>
      <c r="CA81" s="23">
        <f>'2023'!BU9</f>
        <v>11</v>
      </c>
      <c r="CB81" s="23">
        <f>'2023'!BV9</f>
        <v>9</v>
      </c>
      <c r="CC81" s="23">
        <f>'2023'!BW9</f>
        <v>181</v>
      </c>
      <c r="CD81" s="23">
        <f>'2023'!BX9</f>
        <v>106</v>
      </c>
      <c r="CE81" s="23">
        <f>'2023'!BY9</f>
        <v>68.3</v>
      </c>
      <c r="CF81" s="74">
        <f>'2023'!BZ9</f>
        <v>6.5</v>
      </c>
      <c r="CG81" s="74">
        <f>'2023'!CA9</f>
        <v>5.4</v>
      </c>
      <c r="CH81" s="74">
        <f>'2023'!CB9</f>
        <v>43.8</v>
      </c>
      <c r="CI81" s="23">
        <f>'2023'!CC9</f>
        <v>380</v>
      </c>
      <c r="CJ81" s="23">
        <f>'2023'!CD9</f>
        <v>2474</v>
      </c>
      <c r="CK81" s="55">
        <f>'2023'!CE9</f>
        <v>31</v>
      </c>
      <c r="CL81" s="61">
        <f>'2023'!CF9</f>
        <v>7.9</v>
      </c>
      <c r="CM81" s="61">
        <f>'2023'!CG9</f>
        <v>2</v>
      </c>
      <c r="CN81" s="61">
        <f>'2023'!CH9</f>
        <v>5</v>
      </c>
      <c r="CO81" s="73">
        <f>'2023'!CI9</f>
        <v>2.94</v>
      </c>
      <c r="CP81" s="62">
        <f>'2023'!CJ9</f>
        <v>9</v>
      </c>
      <c r="CQ81" s="22">
        <f>'2023'!CK9</f>
        <v>2040</v>
      </c>
      <c r="CR81" s="23">
        <f>'2023'!CL9</f>
        <v>2126</v>
      </c>
      <c r="CS81" s="23">
        <f>'2023'!CM9</f>
        <v>15</v>
      </c>
      <c r="CT81" s="23">
        <f>'2023'!CN9</f>
        <v>10</v>
      </c>
      <c r="CU81" s="23">
        <f>'2023'!CO9</f>
        <v>287</v>
      </c>
      <c r="CV81" s="23">
        <f>'2023'!CP9</f>
        <v>170</v>
      </c>
      <c r="CW81" s="23">
        <f>'2023'!CQ9</f>
        <v>72.099999999999994</v>
      </c>
      <c r="CX81" s="24">
        <f>'2023'!CR9</f>
        <v>6</v>
      </c>
      <c r="CY81" s="24">
        <f>'2023'!CS9</f>
        <v>2.9</v>
      </c>
      <c r="CZ81" s="23">
        <f>'2023'!CT9</f>
        <v>34.5</v>
      </c>
      <c r="DA81" s="23">
        <f>'2023'!CU9</f>
        <v>352</v>
      </c>
      <c r="DB81" s="23">
        <f>'2023'!CV9</f>
        <v>1255</v>
      </c>
      <c r="DC81" s="55">
        <f>'2023'!CW9</f>
        <v>37</v>
      </c>
      <c r="DD81" s="61">
        <f>'2023'!CX9</f>
        <v>6.1</v>
      </c>
      <c r="DE81" s="61">
        <f>'2023'!CY9</f>
        <v>5</v>
      </c>
      <c r="DF81" s="61">
        <f>'2023'!CZ9</f>
        <v>1</v>
      </c>
      <c r="DG81" s="73">
        <f>'2023'!DA9</f>
        <v>2.88</v>
      </c>
      <c r="DH81" s="62">
        <f>'2023'!DB9</f>
        <v>14</v>
      </c>
      <c r="DI81" s="22">
        <f>'2023'!DC9</f>
        <v>3542</v>
      </c>
      <c r="DJ81" s="23">
        <f>'2023'!DD9</f>
        <v>3800</v>
      </c>
      <c r="DK81" s="23">
        <f>'2023'!DE9</f>
        <v>30</v>
      </c>
      <c r="DL81" s="23">
        <f>'2023'!DF9</f>
        <v>10</v>
      </c>
      <c r="DM81" s="23">
        <f>'2023'!DG9</f>
        <v>425</v>
      </c>
      <c r="DN81" s="23">
        <f>'2023'!DH9</f>
        <v>288</v>
      </c>
      <c r="DO81" s="23">
        <f>'2023'!DI9</f>
        <v>77.599999999999994</v>
      </c>
      <c r="DP81" s="74">
        <f>'2023'!DJ9</f>
        <v>5.6</v>
      </c>
      <c r="DQ81" s="74">
        <f>'2023'!DK9</f>
        <v>2.7</v>
      </c>
      <c r="DR81" s="74">
        <f>'2023'!DL9</f>
        <v>46.7</v>
      </c>
      <c r="DS81" s="23">
        <f>'2023'!DM9</f>
        <v>384</v>
      </c>
      <c r="DT81" s="23">
        <f>'2023'!DN9</f>
        <v>2264</v>
      </c>
      <c r="DU81" s="55">
        <f>'2023'!DO9</f>
        <v>41</v>
      </c>
      <c r="DV81" s="61">
        <f>'2023'!DP9</f>
        <v>4.7</v>
      </c>
      <c r="DW81" s="61">
        <f>'2023'!DQ9</f>
        <v>2</v>
      </c>
      <c r="DX81" s="61">
        <f>'2023'!DR9</f>
        <v>7</v>
      </c>
      <c r="DY81" s="73">
        <f>'2023'!DS9</f>
        <v>2.64</v>
      </c>
      <c r="DZ81" s="62">
        <f>'2023'!DT9</f>
        <v>12</v>
      </c>
      <c r="EA81" s="22">
        <f>'2023'!DU9</f>
        <v>4065</v>
      </c>
      <c r="EB81" s="23">
        <f>'2023'!DV9</f>
        <v>4082</v>
      </c>
      <c r="EC81" s="23">
        <f>'2023'!DW9</f>
        <v>40</v>
      </c>
      <c r="ED81" s="23">
        <f>'2023'!DX9</f>
        <v>10</v>
      </c>
      <c r="EE81" s="23">
        <f>'2023'!DY9</f>
        <v>496</v>
      </c>
      <c r="EF81" s="23">
        <f>'2023'!DZ9</f>
        <v>333</v>
      </c>
      <c r="EG81" s="23">
        <f>'2023'!EA9</f>
        <v>79.5</v>
      </c>
      <c r="EH81" s="24">
        <f>'2023'!EB9</f>
        <v>5.8</v>
      </c>
      <c r="EI81" s="24">
        <f>'2023'!EC9</f>
        <v>3</v>
      </c>
      <c r="EJ81" s="24">
        <f>'2023'!ED9</f>
        <v>48</v>
      </c>
      <c r="EK81" s="23">
        <f>'2023'!EE9</f>
        <v>697</v>
      </c>
      <c r="EL81" s="23">
        <f>'2023'!EF9</f>
        <v>1985</v>
      </c>
      <c r="EM81" s="55">
        <f>'2023'!EG9</f>
        <v>55</v>
      </c>
      <c r="EN81" s="73">
        <f>'2023'!EH9</f>
        <v>6.3</v>
      </c>
      <c r="EO81" s="61">
        <f>'2023'!EI9</f>
        <v>5</v>
      </c>
      <c r="EP81" s="61">
        <f>'2023'!EJ9</f>
        <v>13</v>
      </c>
      <c r="EQ81" s="73">
        <f>'2023'!EK9</f>
        <v>2.88</v>
      </c>
      <c r="ER81" s="62">
        <f>'2023'!EL9</f>
        <v>22</v>
      </c>
    </row>
    <row r="82" spans="1:148" ht="15.75" customHeight="1" x14ac:dyDescent="0.2">
      <c r="A82" s="111">
        <f t="shared" si="4"/>
        <v>80</v>
      </c>
      <c r="B82" s="109">
        <f>'2023'!A10</f>
        <v>8</v>
      </c>
      <c r="C82" s="109">
        <v>2023</v>
      </c>
      <c r="D82" s="86" t="str">
        <f>'2023'!B10</f>
        <v>Jake Haener</v>
      </c>
      <c r="E82" s="86" t="str" cm="1">
        <f t="array" ref="E82">_xlfn.IFS(F82&gt;13,"Cornerstone",AND(F82&gt;11.5,F82&lt;13),"Elite",AND(F82&gt;10,F82&lt;11.5),"Elite Upside",AND(F82&gt;=8.5,F82&lt;10),"Upside",AND(F82&gt;6.25,F82&lt;8.5),"Upside Lite",AND(F82&gt;4.5,F82&lt;6.25),"Outlier",AND(F82&gt;=3.5,F82&lt;4.5),"Outlier Lite",F82&lt;3.5,"Purgatory")</f>
        <v>Outlier</v>
      </c>
      <c r="F82" s="11">
        <f>'2023'!C10</f>
        <v>4.8224999999999998</v>
      </c>
      <c r="G82" s="11">
        <f t="shared" si="5"/>
        <v>61.3</v>
      </c>
      <c r="H82" s="245">
        <f t="shared" si="6"/>
        <v>-0.12881380529046185</v>
      </c>
      <c r="I82" s="43" t="str">
        <f>'2023'!D10</f>
        <v>Fresno State</v>
      </c>
      <c r="J82" s="14">
        <f>'2023'!E10</f>
        <v>7</v>
      </c>
      <c r="K82" s="44">
        <f>'2023'!F10</f>
        <v>36229</v>
      </c>
      <c r="L82" s="15">
        <f>'2023'!G10</f>
        <v>26.56986301369863</v>
      </c>
      <c r="M82" s="15" t="str">
        <f>'2023'!H10</f>
        <v>RS SR</v>
      </c>
      <c r="N82" s="15">
        <f>'2023'!I10</f>
        <v>24.147945205479452</v>
      </c>
      <c r="O82" s="15" t="str">
        <f>'2023'!J10</f>
        <v>Pocket Passer</v>
      </c>
      <c r="P82" s="14">
        <f>'2023'!K10</f>
        <v>72</v>
      </c>
      <c r="Q82" s="14">
        <f>'2023'!L10</f>
        <v>207</v>
      </c>
      <c r="R82" s="15">
        <f t="shared" si="7"/>
        <v>28.073936008983132</v>
      </c>
      <c r="S82" s="14">
        <f>'2023'!M10</f>
        <v>4.8</v>
      </c>
      <c r="T82" s="16">
        <f>'2023'!N10</f>
        <v>4</v>
      </c>
      <c r="U82" s="46">
        <f>'2023'!O10</f>
        <v>3.2064728798321847E-2</v>
      </c>
      <c r="V82" s="47">
        <f>'2023'!P10</f>
        <v>0</v>
      </c>
      <c r="W82" s="47">
        <f>'2023'!Q10</f>
        <v>0.94434050514499535</v>
      </c>
      <c r="X82" s="47">
        <f>'2023'!R10</f>
        <v>0.96491641158464803</v>
      </c>
      <c r="Y82" s="47">
        <f>'2023'!S10</f>
        <v>0.76557550158394927</v>
      </c>
      <c r="Z82" s="17">
        <f>'2023'!T10</f>
        <v>0.8652459565842987</v>
      </c>
      <c r="AA82" s="17">
        <f>'2023'!U10</f>
        <v>0.64893446743822403</v>
      </c>
      <c r="AB82" s="17">
        <f>'2023'!V10</f>
        <v>9.7451274362818585E-2</v>
      </c>
      <c r="AC82" s="17">
        <f>'2023'!W10</f>
        <v>2.6041666666666668E-2</v>
      </c>
      <c r="AD82" s="17">
        <f>'2023'!X10</f>
        <v>6.1746470514742628E-2</v>
      </c>
      <c r="AE82" s="18">
        <f>'2023'!Y10</f>
        <v>4.6309852886056969E-2</v>
      </c>
      <c r="AF82" s="19">
        <f>'2023'!Z10</f>
        <v>21.495890410958904</v>
      </c>
      <c r="AG82" s="20">
        <f>'2023'!AA10</f>
        <v>77.989366319444443</v>
      </c>
      <c r="AH82" s="71">
        <f>'2023'!AB10</f>
        <v>0.71267605633802822</v>
      </c>
      <c r="AI82" s="102">
        <f>'2023'!AC10</f>
        <v>11.462450592885375</v>
      </c>
      <c r="AJ82" s="71">
        <f>'2023'!AD10</f>
        <v>0.78799999999999992</v>
      </c>
      <c r="AK82" s="71">
        <f>'2023'!AE10</f>
        <v>8.3000000000000004E-2</v>
      </c>
      <c r="AL82" s="71">
        <f>'2023'!AF10</f>
        <v>2.2000000000000002E-2</v>
      </c>
      <c r="AM82" s="70">
        <f>'2023'!AG10</f>
        <v>0.56799999999999995</v>
      </c>
      <c r="AN82" s="20">
        <f>'2023'!AH10</f>
        <v>3.5</v>
      </c>
      <c r="AO82" s="20">
        <f>'2023'!AI10</f>
        <v>6.6666666666666666E-2</v>
      </c>
      <c r="AP82" s="76">
        <f>'2023'!AJ10</f>
        <v>2.2400000000000002</v>
      </c>
      <c r="AQ82" s="21">
        <f>'2023'!AK10</f>
        <v>1</v>
      </c>
      <c r="AR82" s="21">
        <f>'2023'!AL10</f>
        <v>3</v>
      </c>
      <c r="AS82" s="21">
        <f>'2023'!AM10</f>
        <v>8</v>
      </c>
      <c r="AT82" s="21">
        <f>'2023'!AN10</f>
        <v>8</v>
      </c>
      <c r="AU82" s="21">
        <f>'2023'!AO10</f>
        <v>9</v>
      </c>
      <c r="AV82" s="21">
        <f>'2023'!AP10</f>
        <v>8</v>
      </c>
      <c r="AW82" s="21">
        <f>'2023'!AQ10</f>
        <v>1</v>
      </c>
      <c r="AX82" s="21">
        <f>'2023'!AR10</f>
        <v>1</v>
      </c>
      <c r="AY82" s="21">
        <f>'2023'!AS10</f>
        <v>0</v>
      </c>
      <c r="AZ82" s="21">
        <f>'2023'!AT10</f>
        <v>3</v>
      </c>
      <c r="BA82" s="21">
        <f>'2023'!AU10</f>
        <v>3</v>
      </c>
      <c r="BB82" s="21">
        <f>'2023'!AV10</f>
        <v>0</v>
      </c>
      <c r="BC82" s="21">
        <f>'2023'!AW10</f>
        <v>10.26</v>
      </c>
      <c r="BD82" s="21">
        <f>'2023'!AX10</f>
        <v>7.6950000000000003</v>
      </c>
      <c r="BE82" s="21">
        <f>'2023'!AY10</f>
        <v>0.1875</v>
      </c>
      <c r="BF82" s="130">
        <f>'2023'!AZ10</f>
        <v>0</v>
      </c>
      <c r="BG82" s="103">
        <f>'2023'!BA10</f>
        <v>107</v>
      </c>
      <c r="BH82" s="23">
        <f>'2023'!BB10</f>
        <v>3337</v>
      </c>
      <c r="BI82" s="23">
        <f>'2023'!BC10</f>
        <v>1</v>
      </c>
      <c r="BJ82" s="23">
        <f>'2023'!BD10</f>
        <v>1</v>
      </c>
      <c r="BK82" s="23">
        <f>'2023'!BE10</f>
        <v>13</v>
      </c>
      <c r="BL82" s="23">
        <f>'2023'!BF10</f>
        <v>9</v>
      </c>
      <c r="BM82" s="23">
        <f>'2023'!BG10</f>
        <v>75</v>
      </c>
      <c r="BN82" s="74">
        <f>'2023'!BH10</f>
        <v>23.1</v>
      </c>
      <c r="BO82" s="74">
        <f>'2023'!BI10</f>
        <v>14.3</v>
      </c>
      <c r="BP82" s="74">
        <f>'2023'!BJ10</f>
        <v>100</v>
      </c>
      <c r="BQ82" s="23">
        <f>'2023'!BK10</f>
        <v>-2</v>
      </c>
      <c r="BR82" s="23">
        <f>'2023'!BL10</f>
        <v>2613</v>
      </c>
      <c r="BS82" s="55">
        <f>'2023'!BM10</f>
        <v>2</v>
      </c>
      <c r="BT82" s="61">
        <f>'2023'!BN10</f>
        <v>-1</v>
      </c>
      <c r="BU82" s="61">
        <f>'2023'!BO10</f>
        <v>0</v>
      </c>
      <c r="BV82" s="61">
        <f>'2023'!BP10</f>
        <v>0</v>
      </c>
      <c r="BW82" s="72">
        <f>'2023'!BQ10</f>
        <v>0</v>
      </c>
      <c r="BX82" s="61">
        <f>'2023'!BR10</f>
        <v>0</v>
      </c>
      <c r="BY82" s="22">
        <f>'2023'!BS10</f>
        <v>0</v>
      </c>
      <c r="BZ82" s="23">
        <f>'2023'!BT10</f>
        <v>1</v>
      </c>
      <c r="CA82" s="23">
        <f>'2023'!BU10</f>
        <v>0</v>
      </c>
      <c r="CB82" s="23">
        <f>'2023'!BV10</f>
        <v>0</v>
      </c>
      <c r="CC82" s="23">
        <f>'2023'!BW10</f>
        <v>0</v>
      </c>
      <c r="CD82" s="23">
        <f>'2023'!BX10</f>
        <v>0</v>
      </c>
      <c r="CE82" s="23">
        <f>'2023'!BY10</f>
        <v>0</v>
      </c>
      <c r="CF82" s="74">
        <f>'2023'!BZ10</f>
        <v>0</v>
      </c>
      <c r="CG82" s="74">
        <f>'2023'!CA10</f>
        <v>0</v>
      </c>
      <c r="CH82" s="74">
        <f>'2023'!CB10</f>
        <v>0</v>
      </c>
      <c r="CI82" s="23">
        <f>'2023'!CC10</f>
        <v>0</v>
      </c>
      <c r="CJ82" s="23">
        <f>'2023'!CD10</f>
        <v>1</v>
      </c>
      <c r="CK82" s="55">
        <f>'2023'!CE10</f>
        <v>0</v>
      </c>
      <c r="CL82" s="61">
        <f>'2023'!CF10</f>
        <v>0</v>
      </c>
      <c r="CM82" s="61">
        <f>'2023'!CG10</f>
        <v>0</v>
      </c>
      <c r="CN82" s="61">
        <f>'2023'!CH10</f>
        <v>0</v>
      </c>
      <c r="CO82" s="73">
        <f>'2023'!CI10</f>
        <v>0</v>
      </c>
      <c r="CP82" s="62">
        <f>'2023'!CJ10</f>
        <v>0</v>
      </c>
      <c r="CQ82" s="22">
        <f>'2023'!CK10</f>
        <v>2019</v>
      </c>
      <c r="CR82" s="23">
        <f>'2023'!CL10</f>
        <v>2138</v>
      </c>
      <c r="CS82" s="23">
        <f>'2023'!CM10</f>
        <v>14</v>
      </c>
      <c r="CT82" s="23">
        <f>'2023'!CN10</f>
        <v>5</v>
      </c>
      <c r="CU82" s="23">
        <f>'2023'!CO10</f>
        <v>232</v>
      </c>
      <c r="CV82" s="23">
        <f>'2023'!CP10</f>
        <v>150</v>
      </c>
      <c r="CW82" s="23">
        <f>'2023'!CQ10</f>
        <v>75.3</v>
      </c>
      <c r="CX82" s="24">
        <f>'2023'!CR10</f>
        <v>8.3000000000000007</v>
      </c>
      <c r="CY82" s="24">
        <f>'2023'!CS10</f>
        <v>2.7</v>
      </c>
      <c r="CZ82" s="23">
        <f>'2023'!CT10</f>
        <v>56.8</v>
      </c>
      <c r="DA82" s="23">
        <f>'2023'!CU10</f>
        <v>201</v>
      </c>
      <c r="DB82" s="23">
        <f>'2023'!CV10</f>
        <v>947</v>
      </c>
      <c r="DC82" s="55">
        <f>'2023'!CW10</f>
        <v>17</v>
      </c>
      <c r="DD82" s="61">
        <f>'2023'!CX10</f>
        <v>4.8</v>
      </c>
      <c r="DE82" s="61">
        <f>'2023'!CY10</f>
        <v>3</v>
      </c>
      <c r="DF82" s="61">
        <f>'2023'!CZ10</f>
        <v>2</v>
      </c>
      <c r="DG82" s="73">
        <f>'2023'!DA10</f>
        <v>2.5499999999999998</v>
      </c>
      <c r="DH82" s="62">
        <f>'2023'!DB10</f>
        <v>6</v>
      </c>
      <c r="DI82" s="22">
        <f>'2023'!DC10</f>
        <v>4098</v>
      </c>
      <c r="DJ82" s="23">
        <f>'2023'!DD10</f>
        <v>4247</v>
      </c>
      <c r="DK82" s="23">
        <f>'2023'!DE10</f>
        <v>33</v>
      </c>
      <c r="DL82" s="23">
        <f>'2023'!DF10</f>
        <v>9</v>
      </c>
      <c r="DM82" s="23">
        <f>'2023'!DG10</f>
        <v>490</v>
      </c>
      <c r="DN82" s="23">
        <f>'2023'!DH10</f>
        <v>330</v>
      </c>
      <c r="DO82" s="23">
        <f>'2023'!DI10</f>
        <v>74.7</v>
      </c>
      <c r="DP82" s="74">
        <f>'2023'!DJ10</f>
        <v>4.3</v>
      </c>
      <c r="DQ82" s="74">
        <f>'2023'!DK10</f>
        <v>2.4</v>
      </c>
      <c r="DR82" s="74">
        <f>'2023'!DL10</f>
        <v>38</v>
      </c>
      <c r="DS82" s="23">
        <f>'2023'!DM10</f>
        <v>195</v>
      </c>
      <c r="DT82" s="23">
        <f>'2023'!DN10</f>
        <v>2001</v>
      </c>
      <c r="DU82" s="55">
        <f>'2023'!DO10</f>
        <v>22</v>
      </c>
      <c r="DV82" s="61">
        <f>'2023'!DP10</f>
        <v>3.5</v>
      </c>
      <c r="DW82" s="61">
        <f>'2023'!DQ10</f>
        <v>3</v>
      </c>
      <c r="DX82" s="61">
        <f>'2023'!DR10</f>
        <v>1</v>
      </c>
      <c r="DY82" s="73">
        <f>'2023'!DS10</f>
        <v>2.2400000000000002</v>
      </c>
      <c r="DZ82" s="62">
        <f>'2023'!DT10</f>
        <v>5</v>
      </c>
      <c r="EA82" s="22">
        <f>'2023'!DU10</f>
        <v>2900</v>
      </c>
      <c r="EB82" s="23">
        <f>'2023'!DV10</f>
        <v>3788</v>
      </c>
      <c r="EC82" s="23">
        <f>'2023'!DW10</f>
        <v>20</v>
      </c>
      <c r="ED82" s="23">
        <f>'2023'!DX10</f>
        <v>3</v>
      </c>
      <c r="EE82" s="23">
        <f>'2023'!DY10</f>
        <v>355</v>
      </c>
      <c r="EF82" s="23">
        <f>'2023'!DZ10</f>
        <v>253</v>
      </c>
      <c r="EG82" s="23">
        <f>'2023'!EA10</f>
        <v>78.8</v>
      </c>
      <c r="EH82" s="24">
        <f>'2023'!EB10</f>
        <v>4.3</v>
      </c>
      <c r="EI82" s="24">
        <f>'2023'!EC10</f>
        <v>2.2000000000000002</v>
      </c>
      <c r="EJ82" s="24">
        <f>'2023'!ED10</f>
        <v>48.7</v>
      </c>
      <c r="EK82" s="23">
        <f>'2023'!EE10</f>
        <v>55</v>
      </c>
      <c r="EL82" s="23">
        <f>'2023'!EF10</f>
        <v>2112</v>
      </c>
      <c r="EM82" s="55">
        <f>'2023'!EG10</f>
        <v>15</v>
      </c>
      <c r="EN82" s="73">
        <f>'2023'!EH10</f>
        <v>2.1</v>
      </c>
      <c r="EO82" s="61">
        <f>'2023'!EI10</f>
        <v>2</v>
      </c>
      <c r="EP82" s="61">
        <f>'2023'!EJ10</f>
        <v>1</v>
      </c>
      <c r="EQ82" s="73">
        <f>'2023'!EK10</f>
        <v>1.77</v>
      </c>
      <c r="ER82" s="62">
        <f>'2023'!EL10</f>
        <v>1</v>
      </c>
    </row>
    <row r="83" spans="1:148" ht="15.75" customHeight="1" x14ac:dyDescent="0.2">
      <c r="A83" s="111">
        <f t="shared" si="4"/>
        <v>81</v>
      </c>
      <c r="B83" s="109">
        <f>'2015'!A5</f>
        <v>3</v>
      </c>
      <c r="C83" s="109">
        <v>2015</v>
      </c>
      <c r="D83" s="86" t="str">
        <f>'2015'!B5</f>
        <v>Bryce Petty</v>
      </c>
      <c r="E83" s="86" t="str" cm="1">
        <f t="array" ref="E83">_xlfn.IFS(F83&gt;13,"Cornerstone",AND(F83&gt;11.5,F83&lt;13),"Elite",AND(F83&gt;10,F83&lt;11.5),"Elite Upside",AND(F83&gt;=8.5,F83&lt;10),"Upside",AND(F83&gt;6.25,F83&lt;8.5),"Upside Lite",AND(F83&gt;4.5,F83&lt;6.25),"Outlier",AND(F83&gt;=3.5,F83&lt;4.5),"Outlier Lite",F83&lt;3.5,"Purgatory")</f>
        <v>Outlier</v>
      </c>
      <c r="F83" s="11">
        <f>'2015'!C5</f>
        <v>4.750375</v>
      </c>
      <c r="G83" s="11">
        <f t="shared" si="5"/>
        <v>60.8</v>
      </c>
      <c r="H83" s="245">
        <f t="shared" si="6"/>
        <v>-0.14986994108061086</v>
      </c>
      <c r="I83" s="43" t="str">
        <f>'2015'!D5</f>
        <v>Baylor</v>
      </c>
      <c r="J83" s="14">
        <f>'2015'!E5</f>
        <v>3</v>
      </c>
      <c r="K83" s="44">
        <f>'2015'!F5</f>
        <v>33389</v>
      </c>
      <c r="L83" s="15">
        <f>'2015'!G5</f>
        <v>34.350684931506848</v>
      </c>
      <c r="M83" s="15" t="str">
        <f>'2015'!H5</f>
        <v>SR</v>
      </c>
      <c r="N83" s="15">
        <f>'2015'!I5</f>
        <v>23.923287671232877</v>
      </c>
      <c r="O83" s="15" t="str">
        <f>'2015'!J5</f>
        <v>Distributor</v>
      </c>
      <c r="P83" s="14">
        <f>'2015'!K5</f>
        <v>75</v>
      </c>
      <c r="Q83" s="14">
        <f>'2015'!L5</f>
        <v>226</v>
      </c>
      <c r="R83" s="15">
        <f t="shared" si="7"/>
        <v>28.247750291056139</v>
      </c>
      <c r="S83" s="14">
        <f>'2015'!M5</f>
        <v>4.87</v>
      </c>
      <c r="T83" s="16">
        <f>'2015'!N5</f>
        <v>4</v>
      </c>
      <c r="U83" s="46">
        <f>'2015'!O5</f>
        <v>0</v>
      </c>
      <c r="V83" s="47">
        <f>'2015'!P5</f>
        <v>9.4112497264171591E-3</v>
      </c>
      <c r="W83" s="47">
        <f>'2015'!Q5</f>
        <v>2.1911000677659814E-2</v>
      </c>
      <c r="X83" s="47">
        <f>'2015'!R5</f>
        <v>0.89974293059125965</v>
      </c>
      <c r="Y83" s="47">
        <f>'2015'!S5</f>
        <v>0.81038469623712428</v>
      </c>
      <c r="Z83" s="17">
        <f>'2015'!T5</f>
        <v>0.85506381341419191</v>
      </c>
      <c r="AA83" s="17">
        <f>'2015'!U5</f>
        <v>0.76955743207277272</v>
      </c>
      <c r="AB83" s="17">
        <f>'2015'!V5</f>
        <v>0</v>
      </c>
      <c r="AC83" s="17">
        <f>'2015'!W5</f>
        <v>8.4745762711864403E-2</v>
      </c>
      <c r="AD83" s="17">
        <f>'2015'!X5</f>
        <v>8.4745762711864403E-2</v>
      </c>
      <c r="AE83" s="18">
        <f>'2015'!Y5</f>
        <v>7.6271186440677971E-2</v>
      </c>
      <c r="AF83" s="19">
        <f>'2015'!Z5</f>
        <v>22.268493150684932</v>
      </c>
      <c r="AG83" s="20">
        <f>'2015'!AA5</f>
        <v>80.356791891584294</v>
      </c>
      <c r="AH83" s="71">
        <f>'2015'!AB5</f>
        <v>0.62790697674418605</v>
      </c>
      <c r="AI83" s="102">
        <f>'2015'!AC5</f>
        <v>14.277777777777779</v>
      </c>
      <c r="AJ83" s="71">
        <f>'2015'!AD5</f>
        <v>0.72900000000000009</v>
      </c>
      <c r="AK83" s="71">
        <f>'2015'!AE5</f>
        <v>5.7999999999999996E-2</v>
      </c>
      <c r="AL83" s="71">
        <f>'2015'!AF5</f>
        <v>2.4E-2</v>
      </c>
      <c r="AM83" s="70">
        <f>'2015'!AG5</f>
        <v>0.442</v>
      </c>
      <c r="AN83" s="20">
        <f>'2015'!AH5</f>
        <v>3.8</v>
      </c>
      <c r="AO83" s="20">
        <f>'2015'!AI5</f>
        <v>6.25E-2</v>
      </c>
      <c r="AP83" s="76">
        <f>'2015'!AJ5</f>
        <v>1.35</v>
      </c>
      <c r="AQ83" s="21">
        <f>'2015'!AK5</f>
        <v>0</v>
      </c>
      <c r="AR83" s="21">
        <f>'2015'!AL5</f>
        <v>10</v>
      </c>
      <c r="AS83" s="21">
        <f>'2015'!AM5</f>
        <v>2</v>
      </c>
      <c r="AT83" s="21">
        <f>'2015'!AN5</f>
        <v>3</v>
      </c>
      <c r="AU83" s="21">
        <f>'2015'!AO5</f>
        <v>9</v>
      </c>
      <c r="AV83" s="21">
        <f>'2015'!AP5</f>
        <v>2</v>
      </c>
      <c r="AW83" s="21">
        <f>'2015'!AQ5</f>
        <v>3</v>
      </c>
      <c r="AX83" s="21">
        <f>'2015'!AR5</f>
        <v>1</v>
      </c>
      <c r="AY83" s="21">
        <f>'2015'!AS5</f>
        <v>0</v>
      </c>
      <c r="AZ83" s="21">
        <f>'2015'!AT5</f>
        <v>0</v>
      </c>
      <c r="BA83" s="21">
        <f>'2015'!AU5</f>
        <v>3</v>
      </c>
      <c r="BB83" s="21">
        <f>'2015'!AV5</f>
        <v>0</v>
      </c>
      <c r="BC83" s="21">
        <f>'2015'!AW5</f>
        <v>7.7900000000000009</v>
      </c>
      <c r="BD83" s="21">
        <f>'2015'!AX5</f>
        <v>6.2320000000000011</v>
      </c>
      <c r="BE83" s="21">
        <f>'2015'!AY5</f>
        <v>0.15</v>
      </c>
      <c r="BF83" s="130">
        <f>'2015'!AZ5</f>
        <v>7.4999999999999997E-2</v>
      </c>
      <c r="BG83" s="103">
        <f>'2015'!BA5</f>
        <v>0</v>
      </c>
      <c r="BH83" s="23">
        <f>'2015'!BB5</f>
        <v>1</v>
      </c>
      <c r="BI83" s="23">
        <f>'2015'!BC5</f>
        <v>0</v>
      </c>
      <c r="BJ83" s="23">
        <f>'2015'!BD5</f>
        <v>0</v>
      </c>
      <c r="BK83" s="23">
        <f>'2015'!BE5</f>
        <v>0</v>
      </c>
      <c r="BL83" s="23">
        <f>'2015'!BF5</f>
        <v>0</v>
      </c>
      <c r="BM83" s="23">
        <f>'2015'!BG5</f>
        <v>0</v>
      </c>
      <c r="BN83" s="74">
        <f>'2015'!BH5</f>
        <v>0</v>
      </c>
      <c r="BO83" s="74">
        <f>'2015'!BI5</f>
        <v>0</v>
      </c>
      <c r="BP83" s="74">
        <f>'2015'!BJ5</f>
        <v>0</v>
      </c>
      <c r="BQ83" s="23">
        <f>'2015'!BK5</f>
        <v>0</v>
      </c>
      <c r="BR83" s="23">
        <f>'2015'!BL5</f>
        <v>1</v>
      </c>
      <c r="BS83" s="55">
        <f>'2015'!BM5</f>
        <v>0</v>
      </c>
      <c r="BT83" s="61">
        <f>'2015'!BN5</f>
        <v>0</v>
      </c>
      <c r="BU83" s="61">
        <f>'2015'!BO5</f>
        <v>0</v>
      </c>
      <c r="BV83" s="61">
        <f>'2015'!BP5</f>
        <v>0</v>
      </c>
      <c r="BW83" s="72">
        <f>'2015'!BQ5</f>
        <v>0</v>
      </c>
      <c r="BX83" s="61">
        <f>'2015'!BR5</f>
        <v>0</v>
      </c>
      <c r="BY83" s="22">
        <f>'2015'!BS5</f>
        <v>43</v>
      </c>
      <c r="BZ83" s="23">
        <f>'2015'!BT5</f>
        <v>4569</v>
      </c>
      <c r="CA83" s="23">
        <f>'2015'!BU5</f>
        <v>0</v>
      </c>
      <c r="CB83" s="23">
        <f>'2015'!BV5</f>
        <v>0</v>
      </c>
      <c r="CC83" s="23">
        <f>'2015'!BW5</f>
        <v>4</v>
      </c>
      <c r="CD83" s="23">
        <f>'2015'!BX5</f>
        <v>3</v>
      </c>
      <c r="CE83" s="23">
        <f>'2015'!BY5</f>
        <v>0</v>
      </c>
      <c r="CF83" s="74">
        <f>'2015'!BZ5</f>
        <v>0</v>
      </c>
      <c r="CG83" s="74">
        <f>'2015'!CA5</f>
        <v>0</v>
      </c>
      <c r="CH83" s="74">
        <f>'2015'!CB5</f>
        <v>0</v>
      </c>
      <c r="CI83" s="23">
        <f>'2015'!CC5</f>
        <v>0</v>
      </c>
      <c r="CJ83" s="23">
        <f>'2015'!CD5</f>
        <v>1</v>
      </c>
      <c r="CK83" s="55">
        <f>'2015'!CE5</f>
        <v>0</v>
      </c>
      <c r="CL83" s="61">
        <f>'2015'!CF5</f>
        <v>0</v>
      </c>
      <c r="CM83" s="61">
        <f>'2015'!CG5</f>
        <v>0</v>
      </c>
      <c r="CN83" s="61">
        <f>'2015'!CH5</f>
        <v>0</v>
      </c>
      <c r="CO83" s="73">
        <f>'2015'!CI5</f>
        <v>0</v>
      </c>
      <c r="CP83" s="62">
        <f>'2015'!CJ5</f>
        <v>0</v>
      </c>
      <c r="CQ83" s="22">
        <f>'2015'!CK5</f>
        <v>97</v>
      </c>
      <c r="CR83" s="23">
        <f>'2015'!CL5</f>
        <v>4427</v>
      </c>
      <c r="CS83" s="23">
        <f>'2015'!CM5</f>
        <v>1</v>
      </c>
      <c r="CT83" s="23">
        <f>'2015'!CN5</f>
        <v>0</v>
      </c>
      <c r="CU83" s="23">
        <f>'2015'!CO5</f>
        <v>10</v>
      </c>
      <c r="CV83" s="23">
        <f>'2015'!CP5</f>
        <v>7</v>
      </c>
      <c r="CW83" s="23">
        <f>'2015'!CQ5</f>
        <v>0</v>
      </c>
      <c r="CX83" s="24">
        <f>'2015'!CR5</f>
        <v>0</v>
      </c>
      <c r="CY83" s="24">
        <f>'2015'!CS5</f>
        <v>0</v>
      </c>
      <c r="CZ83" s="23">
        <f>'2015'!CT5</f>
        <v>0</v>
      </c>
      <c r="DA83" s="23">
        <f>'2015'!CU5</f>
        <v>0</v>
      </c>
      <c r="DB83" s="23">
        <f>'2015'!CV5</f>
        <v>1</v>
      </c>
      <c r="DC83" s="55">
        <f>'2015'!CW5</f>
        <v>0</v>
      </c>
      <c r="DD83" s="61">
        <f>'2015'!CX5</f>
        <v>0</v>
      </c>
      <c r="DE83" s="61">
        <f>'2015'!CY5</f>
        <v>0</v>
      </c>
      <c r="DF83" s="61">
        <f>'2015'!CZ5</f>
        <v>0</v>
      </c>
      <c r="DG83" s="73">
        <f>'2015'!DA5</f>
        <v>0</v>
      </c>
      <c r="DH83" s="62">
        <f>'2015'!DB5</f>
        <v>0</v>
      </c>
      <c r="DI83" s="22">
        <f>'2015'!DC5</f>
        <v>4200</v>
      </c>
      <c r="DJ83" s="23">
        <f>'2015'!DD5</f>
        <v>4668</v>
      </c>
      <c r="DK83" s="23">
        <f>'2015'!DE5</f>
        <v>32</v>
      </c>
      <c r="DL83" s="23">
        <f>'2015'!DF5</f>
        <v>3</v>
      </c>
      <c r="DM83" s="23">
        <f>'2015'!DG5</f>
        <v>403</v>
      </c>
      <c r="DN83" s="23">
        <f>'2015'!DH5</f>
        <v>250</v>
      </c>
      <c r="DO83" s="23">
        <f>'2015'!DI5</f>
        <v>0</v>
      </c>
      <c r="DP83" s="74">
        <f>'2015'!DJ5</f>
        <v>0</v>
      </c>
      <c r="DQ83" s="74">
        <f>'2015'!DK5</f>
        <v>0</v>
      </c>
      <c r="DR83" s="74">
        <f>'2015'!DL5</f>
        <v>0</v>
      </c>
      <c r="DS83" s="23">
        <f>'2015'!DM5</f>
        <v>0</v>
      </c>
      <c r="DT83" s="23">
        <f>'2015'!DN5</f>
        <v>1</v>
      </c>
      <c r="DU83" s="55">
        <f>'2015'!DO5</f>
        <v>0</v>
      </c>
      <c r="DV83" s="61">
        <f>'2015'!DP5</f>
        <v>0</v>
      </c>
      <c r="DW83" s="61">
        <f>'2015'!DQ5</f>
        <v>0</v>
      </c>
      <c r="DX83" s="61">
        <f>'2015'!DR5</f>
        <v>0</v>
      </c>
      <c r="DY83" s="73">
        <f>'2015'!DS5</f>
        <v>0</v>
      </c>
      <c r="DZ83" s="62">
        <f>'2015'!DT5</f>
        <v>0</v>
      </c>
      <c r="EA83" s="22">
        <f>'2015'!DU5</f>
        <v>3855</v>
      </c>
      <c r="EB83" s="23">
        <f>'2015'!DV5</f>
        <v>4757</v>
      </c>
      <c r="EC83" s="23">
        <f>'2015'!DW5</f>
        <v>29</v>
      </c>
      <c r="ED83" s="23">
        <f>'2015'!DX5</f>
        <v>7</v>
      </c>
      <c r="EE83" s="23">
        <f>'2015'!DY5</f>
        <v>430</v>
      </c>
      <c r="EF83" s="23">
        <f>'2015'!DZ5</f>
        <v>270</v>
      </c>
      <c r="EG83" s="23">
        <f>'2015'!EA5</f>
        <v>72.900000000000006</v>
      </c>
      <c r="EH83" s="24">
        <f>'2015'!EB5</f>
        <v>5.8</v>
      </c>
      <c r="EI83" s="24">
        <f>'2015'!EC5</f>
        <v>2.4</v>
      </c>
      <c r="EJ83" s="24">
        <f>'2015'!ED5</f>
        <v>44.2</v>
      </c>
      <c r="EK83" s="23">
        <f>'2015'!EE5</f>
        <v>250</v>
      </c>
      <c r="EL83" s="23">
        <f>'2015'!EF5</f>
        <v>2950</v>
      </c>
      <c r="EM83" s="55">
        <f>'2015'!EG5</f>
        <v>48</v>
      </c>
      <c r="EN83" s="73">
        <f>'2015'!EH5</f>
        <v>3.8</v>
      </c>
      <c r="EO83" s="61">
        <f>'2015'!EI5</f>
        <v>6</v>
      </c>
      <c r="EP83" s="61">
        <f>'2015'!EJ5</f>
        <v>3</v>
      </c>
      <c r="EQ83" s="73">
        <f>'2015'!EK5</f>
        <v>1.35</v>
      </c>
      <c r="ER83" s="62">
        <f>'2015'!EL5</f>
        <v>5</v>
      </c>
    </row>
    <row r="84" spans="1:148" ht="15.75" customHeight="1" x14ac:dyDescent="0.2">
      <c r="A84" s="111">
        <f t="shared" si="4"/>
        <v>82</v>
      </c>
      <c r="B84" s="109">
        <f>'2022'!A9</f>
        <v>7</v>
      </c>
      <c r="C84" s="109">
        <v>2022</v>
      </c>
      <c r="D84" s="86" t="str">
        <f>'2022'!B9</f>
        <v>Malik Willis</v>
      </c>
      <c r="E84" s="86" t="str" cm="1">
        <f t="array" ref="E84">_xlfn.IFS(F84&gt;13,"Cornerstone",AND(F84&gt;11.5,F84&lt;13),"Elite",AND(F84&gt;10,F84&lt;11.5),"Elite Upside",AND(F84&gt;=8.5,F84&lt;10),"Upside",AND(F84&gt;6.25,F84&lt;8.5),"Upside Lite",AND(F84&gt;4.5,F84&lt;6.25),"Outlier",AND(F84&gt;=3.5,F84&lt;4.5),"Outlier Lite",F84&lt;3.5,"Purgatory")</f>
        <v>Outlier</v>
      </c>
      <c r="F84" s="11">
        <f>'2022'!C9</f>
        <v>4.7374999999999998</v>
      </c>
      <c r="G84" s="11">
        <f t="shared" si="5"/>
        <v>60.3</v>
      </c>
      <c r="H84" s="245">
        <f t="shared" si="6"/>
        <v>-0.1536286620275526</v>
      </c>
      <c r="I84" s="43" t="str">
        <f>'2022'!D9</f>
        <v>Liberty</v>
      </c>
      <c r="J84" s="14">
        <f>'2022'!E9</f>
        <v>8</v>
      </c>
      <c r="K84" s="44">
        <f>'2022'!F9</f>
        <v>36305</v>
      </c>
      <c r="L84" s="15">
        <f>'2022'!G9</f>
        <v>26.361643835616437</v>
      </c>
      <c r="M84" s="15" t="str">
        <f>'2022'!H9</f>
        <v>RS SR</v>
      </c>
      <c r="N84" s="15">
        <f>'2022'!I9</f>
        <v>22.93972602739726</v>
      </c>
      <c r="O84" s="15" t="str">
        <f>'2022'!J9</f>
        <v>Run First</v>
      </c>
      <c r="P84" s="14">
        <f>'2022'!K9</f>
        <v>72</v>
      </c>
      <c r="Q84" s="14">
        <f>'2022'!L9</f>
        <v>219</v>
      </c>
      <c r="R84" s="15">
        <f t="shared" si="7"/>
        <v>29.701410560228528</v>
      </c>
      <c r="S84" s="14">
        <f>'2022'!M9</f>
        <v>4.5</v>
      </c>
      <c r="T84" s="16">
        <f>'2022'!N9</f>
        <v>3</v>
      </c>
      <c r="U84" s="46">
        <f>'2022'!O9</f>
        <v>1.3774104683195593E-2</v>
      </c>
      <c r="V84" s="47">
        <f>'2022'!P9</f>
        <v>8.2987551867219917E-3</v>
      </c>
      <c r="W84" s="47">
        <f>'2022'!Q9</f>
        <v>0</v>
      </c>
      <c r="X84" s="47">
        <f>'2022'!R9</f>
        <v>0.89263074484944538</v>
      </c>
      <c r="Y84" s="47">
        <f>'2022'!S9</f>
        <v>0.86244343891402719</v>
      </c>
      <c r="Z84" s="17">
        <f>'2022'!T9</f>
        <v>0.87753709188173623</v>
      </c>
      <c r="AA84" s="17">
        <f>'2022'!U9</f>
        <v>0.57039910972312857</v>
      </c>
      <c r="AB84" s="17">
        <f>'2022'!V9</f>
        <v>0.54266389177939645</v>
      </c>
      <c r="AC84" s="17">
        <f>'2022'!W9</f>
        <v>0.53135888501742157</v>
      </c>
      <c r="AD84" s="17">
        <f>'2022'!X9</f>
        <v>0.53701138839840901</v>
      </c>
      <c r="AE84" s="18">
        <f>'2022'!Y9</f>
        <v>0.34905740245896588</v>
      </c>
      <c r="AF84" s="19">
        <f>'2022'!Z9</f>
        <v>21.287671232876711</v>
      </c>
      <c r="AG84" s="20">
        <f>'2022'!AA9</f>
        <v>106.81298582533151</v>
      </c>
      <c r="AH84" s="71">
        <f>'2022'!AB9</f>
        <v>0.64258555133079853</v>
      </c>
      <c r="AI84" s="102">
        <f>'2022'!AC9</f>
        <v>13.745192307692308</v>
      </c>
      <c r="AJ84" s="71">
        <f>'2022'!AD9</f>
        <v>0.73599999999999999</v>
      </c>
      <c r="AK84" s="71">
        <f>'2022'!AE9</f>
        <v>0.11</v>
      </c>
      <c r="AL84" s="71">
        <f>'2022'!AF9</f>
        <v>3.7000000000000005E-2</v>
      </c>
      <c r="AM84" s="70">
        <f>'2022'!AG9</f>
        <v>0.50700000000000001</v>
      </c>
      <c r="AN84" s="20">
        <f>'2022'!AH9</f>
        <v>8.1</v>
      </c>
      <c r="AO84" s="20">
        <f>'2022'!AI9</f>
        <v>0.44186046511627908</v>
      </c>
      <c r="AP84" s="76">
        <f>'2022'!AJ9</f>
        <v>5.26</v>
      </c>
      <c r="AQ84" s="21">
        <f>'2022'!AK9</f>
        <v>2</v>
      </c>
      <c r="AR84" s="21">
        <f>'2022'!AL9</f>
        <v>8</v>
      </c>
      <c r="AS84" s="21">
        <f>'2022'!AM9</f>
        <v>3</v>
      </c>
      <c r="AT84" s="21">
        <f>'2022'!AN9</f>
        <v>10</v>
      </c>
      <c r="AU84" s="21">
        <f>'2022'!AO9</f>
        <v>4</v>
      </c>
      <c r="AV84" s="21">
        <f>'2022'!AP9</f>
        <v>5</v>
      </c>
      <c r="AW84" s="21">
        <f>'2022'!AQ9</f>
        <v>10</v>
      </c>
      <c r="AX84" s="21">
        <f>'2022'!AR9</f>
        <v>10</v>
      </c>
      <c r="AY84" s="21">
        <f>'2022'!AS9</f>
        <v>10</v>
      </c>
      <c r="AZ84" s="21">
        <f>'2022'!AT9</f>
        <v>10</v>
      </c>
      <c r="BA84" s="21">
        <f>'2022'!AU9</f>
        <v>3</v>
      </c>
      <c r="BB84" s="21">
        <f>'2022'!AV9</f>
        <v>0</v>
      </c>
      <c r="BC84" s="21">
        <f>'2022'!AW9</f>
        <v>8.9499999999999993</v>
      </c>
      <c r="BD84" s="21">
        <f>'2022'!AX9</f>
        <v>8.9499999999999993</v>
      </c>
      <c r="BE84" s="21">
        <f>'2022'!AY9</f>
        <v>1.5</v>
      </c>
      <c r="BF84" s="130">
        <f>'2022'!AZ9</f>
        <v>0.75</v>
      </c>
      <c r="BG84" s="103">
        <f>'2022'!BA9</f>
        <v>45</v>
      </c>
      <c r="BH84" s="23">
        <f>'2022'!BB9</f>
        <v>3267</v>
      </c>
      <c r="BI84" s="23">
        <f>'2022'!BC9</f>
        <v>1</v>
      </c>
      <c r="BJ84" s="23">
        <f>'2022'!BD9</f>
        <v>0</v>
      </c>
      <c r="BK84" s="23">
        <f>'2022'!BE9</f>
        <v>6</v>
      </c>
      <c r="BL84" s="23">
        <f>'2022'!BF9</f>
        <v>5</v>
      </c>
      <c r="BM84" s="23">
        <f>'2022'!BG9</f>
        <v>83.3</v>
      </c>
      <c r="BN84" s="74">
        <f>'2022'!BH9</f>
        <v>0</v>
      </c>
      <c r="BO84" s="74">
        <f>'2022'!BI9</f>
        <v>0</v>
      </c>
      <c r="BP84" s="74">
        <f>'2022'!BJ9</f>
        <v>0</v>
      </c>
      <c r="BQ84" s="23">
        <f>'2022'!BK9</f>
        <v>230</v>
      </c>
      <c r="BR84" s="23">
        <f>'2022'!BL9</f>
        <v>3284</v>
      </c>
      <c r="BS84" s="55">
        <f>'2022'!BM9</f>
        <v>16</v>
      </c>
      <c r="BT84" s="61">
        <f>'2022'!BN9</f>
        <v>14.4</v>
      </c>
      <c r="BU84" s="61">
        <f>'2022'!BO9</f>
        <v>1</v>
      </c>
      <c r="BV84" s="61">
        <f>'2022'!BP9</f>
        <v>4</v>
      </c>
      <c r="BW84" s="72">
        <f>'2022'!BQ9</f>
        <v>7.31</v>
      </c>
      <c r="BX84" s="61">
        <f>'2022'!BR9</f>
        <v>6</v>
      </c>
      <c r="BY84" s="22">
        <f>'2022'!BS9</f>
        <v>24</v>
      </c>
      <c r="BZ84" s="23">
        <f>'2022'!BT9</f>
        <v>2892</v>
      </c>
      <c r="CA84" s="23">
        <f>'2022'!BU9</f>
        <v>0</v>
      </c>
      <c r="CB84" s="23">
        <f>'2022'!BV9</f>
        <v>0</v>
      </c>
      <c r="CC84" s="23">
        <f>'2022'!BW9</f>
        <v>7</v>
      </c>
      <c r="CD84" s="23">
        <f>'2022'!BX9</f>
        <v>5</v>
      </c>
      <c r="CE84" s="23">
        <f>'2022'!BY9</f>
        <v>71.400000000000006</v>
      </c>
      <c r="CF84" s="74">
        <f>'2022'!BZ9</f>
        <v>0</v>
      </c>
      <c r="CG84" s="74">
        <f>'2022'!CA9</f>
        <v>0</v>
      </c>
      <c r="CH84" s="74">
        <f>'2022'!CB9</f>
        <v>0</v>
      </c>
      <c r="CI84" s="23">
        <f>'2022'!CC9</f>
        <v>88</v>
      </c>
      <c r="CJ84" s="23">
        <f>'2022'!CD9</f>
        <v>2347</v>
      </c>
      <c r="CK84" s="55">
        <f>'2022'!CE9</f>
        <v>9</v>
      </c>
      <c r="CL84" s="61">
        <f>'2022'!CF9</f>
        <v>7.3</v>
      </c>
      <c r="CM84" s="61">
        <f>'2022'!CG9</f>
        <v>1</v>
      </c>
      <c r="CN84" s="61">
        <f>'2022'!CH9</f>
        <v>2</v>
      </c>
      <c r="CO84" s="73">
        <f>'2022'!CI9</f>
        <v>2.5</v>
      </c>
      <c r="CP84" s="62">
        <f>'2022'!CJ9</f>
        <v>4</v>
      </c>
      <c r="CQ84" s="22">
        <f>'2022'!CK9</f>
        <v>0</v>
      </c>
      <c r="CR84" s="23">
        <f>'2022'!CL9</f>
        <v>1</v>
      </c>
      <c r="CS84" s="23">
        <f>'2022'!CM9</f>
        <v>0</v>
      </c>
      <c r="CT84" s="23">
        <f>'2022'!CN9</f>
        <v>0</v>
      </c>
      <c r="CU84" s="23">
        <f>'2022'!CO9</f>
        <v>0</v>
      </c>
      <c r="CV84" s="23">
        <f>'2022'!CP9</f>
        <v>0</v>
      </c>
      <c r="CW84" s="23">
        <f>'2022'!CQ9</f>
        <v>0</v>
      </c>
      <c r="CX84" s="24">
        <f>'2022'!CR9</f>
        <v>0</v>
      </c>
      <c r="CY84" s="24">
        <f>'2022'!CS9</f>
        <v>0</v>
      </c>
      <c r="CZ84" s="23">
        <f>'2022'!CT9</f>
        <v>0</v>
      </c>
      <c r="DA84" s="23">
        <f>'2022'!CU9</f>
        <v>0</v>
      </c>
      <c r="DB84" s="23">
        <f>'2022'!CV9</f>
        <v>1</v>
      </c>
      <c r="DC84" s="55">
        <f>'2022'!CW9</f>
        <v>0</v>
      </c>
      <c r="DD84" s="61">
        <f>'2022'!CX9</f>
        <v>0</v>
      </c>
      <c r="DE84" s="61">
        <f>'2022'!CY9</f>
        <v>0</v>
      </c>
      <c r="DF84" s="61">
        <f>'2022'!CZ9</f>
        <v>0</v>
      </c>
      <c r="DG84" s="73">
        <f>'2022'!DA9</f>
        <v>0</v>
      </c>
      <c r="DH84" s="62">
        <f>'2022'!DB9</f>
        <v>0</v>
      </c>
      <c r="DI84" s="22">
        <f>'2022'!DC9</f>
        <v>2253</v>
      </c>
      <c r="DJ84" s="23">
        <f>'2022'!DD9</f>
        <v>2524</v>
      </c>
      <c r="DK84" s="23">
        <f>'2022'!DE9</f>
        <v>20</v>
      </c>
      <c r="DL84" s="23">
        <f>'2022'!DF9</f>
        <v>6</v>
      </c>
      <c r="DM84" s="23">
        <f>'2022'!DG9</f>
        <v>263</v>
      </c>
      <c r="DN84" s="23">
        <f>'2022'!DH9</f>
        <v>169</v>
      </c>
      <c r="DO84" s="23">
        <f>'2022'!DI9</f>
        <v>73.599999999999994</v>
      </c>
      <c r="DP84" s="74">
        <f>'2022'!DJ9</f>
        <v>7.1</v>
      </c>
      <c r="DQ84" s="74">
        <f>'2022'!DK9</f>
        <v>5.3</v>
      </c>
      <c r="DR84" s="74">
        <f>'2022'!DL9</f>
        <v>47.1</v>
      </c>
      <c r="DS84" s="23">
        <f>'2022'!DM9</f>
        <v>1043</v>
      </c>
      <c r="DT84" s="23">
        <f>'2022'!DN9</f>
        <v>1922</v>
      </c>
      <c r="DU84" s="55">
        <f>'2022'!DO9</f>
        <v>78</v>
      </c>
      <c r="DV84" s="61">
        <f>'2022'!DP9</f>
        <v>8.1</v>
      </c>
      <c r="DW84" s="61">
        <f>'2022'!DQ9</f>
        <v>14</v>
      </c>
      <c r="DX84" s="61">
        <f>'2022'!DR9</f>
        <v>21</v>
      </c>
      <c r="DY84" s="73">
        <f>'2022'!DS9</f>
        <v>3.93</v>
      </c>
      <c r="DZ84" s="62">
        <f>'2022'!DT9</f>
        <v>42</v>
      </c>
      <c r="EA84" s="22">
        <f>'2022'!DU9</f>
        <v>2859</v>
      </c>
      <c r="EB84" s="23">
        <f>'2022'!DV9</f>
        <v>3315</v>
      </c>
      <c r="EC84" s="23">
        <f>'2022'!DW9</f>
        <v>27</v>
      </c>
      <c r="ED84" s="23">
        <f>'2022'!DX9</f>
        <v>12</v>
      </c>
      <c r="EE84" s="23">
        <f>'2022'!DY9</f>
        <v>339</v>
      </c>
      <c r="EF84" s="23">
        <f>'2022'!DZ9</f>
        <v>208</v>
      </c>
      <c r="EG84" s="23">
        <f>'2022'!EA9</f>
        <v>70.099999999999994</v>
      </c>
      <c r="EH84" s="24">
        <f>'2022'!EB9</f>
        <v>11</v>
      </c>
      <c r="EI84" s="24">
        <f>'2022'!EC9</f>
        <v>3.7</v>
      </c>
      <c r="EJ84" s="24">
        <f>'2022'!ED9</f>
        <v>50.7</v>
      </c>
      <c r="EK84" s="23">
        <f>'2022'!EE9</f>
        <v>1220</v>
      </c>
      <c r="EL84" s="23">
        <f>'2022'!EF9</f>
        <v>2296</v>
      </c>
      <c r="EM84" s="55">
        <f>'2022'!EG9</f>
        <v>86</v>
      </c>
      <c r="EN84" s="73">
        <f>'2022'!EH9</f>
        <v>8.1</v>
      </c>
      <c r="EO84" s="61">
        <f>'2022'!EI9</f>
        <v>13</v>
      </c>
      <c r="EP84" s="61">
        <f>'2022'!EJ9</f>
        <v>38</v>
      </c>
      <c r="EQ84" s="73">
        <f>'2022'!EK9</f>
        <v>5.26</v>
      </c>
      <c r="ER84" s="62">
        <f>'2022'!EL9</f>
        <v>46</v>
      </c>
    </row>
    <row r="85" spans="1:148" ht="15.75" customHeight="1" x14ac:dyDescent="0.2">
      <c r="A85" s="111">
        <f t="shared" si="4"/>
        <v>83</v>
      </c>
      <c r="B85" s="109">
        <f>'2021'!A12</f>
        <v>10</v>
      </c>
      <c r="C85" s="109">
        <v>2021</v>
      </c>
      <c r="D85" s="86" t="str">
        <f>'2021'!B12</f>
        <v>Feleipe Franks</v>
      </c>
      <c r="E85" s="86" t="str" cm="1">
        <f t="array" ref="E85">_xlfn.IFS(F85&gt;13,"Cornerstone",AND(F85&gt;11.5,F85&lt;13),"Elite",AND(F85&gt;10,F85&lt;11.5),"Elite Upside",AND(F85&gt;=8.5,F85&lt;10),"Upside",AND(F85&gt;6.25,F85&lt;8.5),"Upside Lite",AND(F85&gt;4.5,F85&lt;6.25),"Outlier",AND(F85&gt;=3.5,F85&lt;4.5),"Outlier Lite",F85&lt;3.5,"Purgatory")</f>
        <v>Outlier</v>
      </c>
      <c r="F85" s="11">
        <f>'2021'!C12</f>
        <v>4.71875</v>
      </c>
      <c r="G85" s="11">
        <f t="shared" si="5"/>
        <v>59.9</v>
      </c>
      <c r="H85" s="245">
        <f t="shared" si="6"/>
        <v>-0.15910252748426376</v>
      </c>
      <c r="I85" s="43" t="str">
        <f>'2021'!D12</f>
        <v>Arkansas</v>
      </c>
      <c r="J85" s="14">
        <f>'2021'!E12</f>
        <v>1</v>
      </c>
      <c r="K85" s="44">
        <f>'2021'!F12</f>
        <v>35786</v>
      </c>
      <c r="L85" s="15">
        <f>'2021'!G12</f>
        <v>27.783561643835615</v>
      </c>
      <c r="M85" s="15" t="str">
        <f>'2021'!H12</f>
        <v>SR</v>
      </c>
      <c r="N85" s="15">
        <f>'2021'!I12</f>
        <v>23.361643835616437</v>
      </c>
      <c r="O85" s="15" t="str">
        <f>'2021'!J12</f>
        <v>Game Manager</v>
      </c>
      <c r="P85" s="14">
        <f>'2021'!K12</f>
        <v>77</v>
      </c>
      <c r="Q85" s="14">
        <f>'2021'!L12</f>
        <v>227</v>
      </c>
      <c r="R85" s="15">
        <f t="shared" si="7"/>
        <v>26.91797341766382</v>
      </c>
      <c r="S85" s="14">
        <f>'2021'!M12</f>
        <v>4.83</v>
      </c>
      <c r="T85" s="16">
        <f>'2021'!N12</f>
        <v>0</v>
      </c>
      <c r="U85" s="46">
        <f>'2021'!O12</f>
        <v>0</v>
      </c>
      <c r="V85" s="47">
        <f>'2021'!P12</f>
        <v>0.72759493670886077</v>
      </c>
      <c r="W85" s="47">
        <f>'2021'!Q12</f>
        <v>0.88508645533141206</v>
      </c>
      <c r="X85" s="47">
        <f>'2021'!R12</f>
        <v>0.17851662404092072</v>
      </c>
      <c r="Y85" s="47">
        <f>'2021'!S12</f>
        <v>0.86261448792672768</v>
      </c>
      <c r="Z85" s="17">
        <f>'2021'!T12</f>
        <v>0.87385047162906981</v>
      </c>
      <c r="AA85" s="17">
        <f>'2021'!U12</f>
        <v>0.87385047162906981</v>
      </c>
      <c r="AB85" s="17">
        <f>'2021'!V12</f>
        <v>4.0554962646744928E-2</v>
      </c>
      <c r="AC85" s="17">
        <f>'2021'!W12</f>
        <v>0.19470046082949308</v>
      </c>
      <c r="AD85" s="17">
        <f>'2021'!X12</f>
        <v>0.19470046082949308</v>
      </c>
      <c r="AE85" s="18">
        <f>'2021'!Y12</f>
        <v>0.19470046082949308</v>
      </c>
      <c r="AF85" s="19">
        <f>'2021'!Z12</f>
        <v>19.704109589041096</v>
      </c>
      <c r="AG85" s="20">
        <f>'2021'!AA12</f>
        <v>83.419451482161833</v>
      </c>
      <c r="AH85" s="71">
        <f>'2021'!AB12</f>
        <v>0.68067226890756305</v>
      </c>
      <c r="AI85" s="102">
        <f>'2021'!AC12</f>
        <v>13.069148936170214</v>
      </c>
      <c r="AJ85" s="71">
        <f>'2021'!AD12</f>
        <v>0.80299999999999994</v>
      </c>
      <c r="AK85" s="71">
        <f>'2021'!AE12</f>
        <v>6.6000000000000003E-2</v>
      </c>
      <c r="AL85" s="71">
        <f>'2021'!AF12</f>
        <v>2.7000000000000003E-2</v>
      </c>
      <c r="AM85" s="70">
        <f>'2021'!AG12</f>
        <v>0.68</v>
      </c>
      <c r="AN85" s="20">
        <f>'2021'!AH12</f>
        <v>4.4000000000000004</v>
      </c>
      <c r="AO85" s="20">
        <f>'2021'!AI12</f>
        <v>0.15853658536585366</v>
      </c>
      <c r="AP85" s="76">
        <f>'2021'!AJ12</f>
        <v>2.4900000000000002</v>
      </c>
      <c r="AQ85" s="21">
        <f>'2021'!AK12</f>
        <v>6</v>
      </c>
      <c r="AR85" s="21">
        <f>'2021'!AL12</f>
        <v>7</v>
      </c>
      <c r="AS85" s="21">
        <f>'2021'!AM12</f>
        <v>10</v>
      </c>
      <c r="AT85" s="21">
        <f>'2021'!AN12</f>
        <v>5</v>
      </c>
      <c r="AU85" s="21">
        <f>'2021'!AO12</f>
        <v>8</v>
      </c>
      <c r="AV85" s="21">
        <f>'2021'!AP12</f>
        <v>10</v>
      </c>
      <c r="AW85" s="21">
        <f>'2021'!AQ12</f>
        <v>8</v>
      </c>
      <c r="AX85" s="21">
        <f>'2021'!AR12</f>
        <v>2</v>
      </c>
      <c r="AY85" s="21">
        <f>'2021'!AS12</f>
        <v>3</v>
      </c>
      <c r="AZ85" s="21">
        <f>'2021'!AT12</f>
        <v>4</v>
      </c>
      <c r="BA85" s="21">
        <f>'2021'!AU12</f>
        <v>0</v>
      </c>
      <c r="BB85" s="21">
        <f>'2021'!AV12</f>
        <v>0</v>
      </c>
      <c r="BC85" s="21">
        <f>'2021'!AW12</f>
        <v>11.65</v>
      </c>
      <c r="BD85" s="21">
        <f>'2021'!AX12</f>
        <v>8.7375000000000007</v>
      </c>
      <c r="BE85" s="21">
        <f>'2021'!AY12</f>
        <v>0.63749999999999996</v>
      </c>
      <c r="BF85" s="130">
        <f>'2021'!AZ12</f>
        <v>0</v>
      </c>
      <c r="BG85" s="103">
        <f>'2021'!BA12</f>
        <v>0</v>
      </c>
      <c r="BH85" s="23">
        <f>'2021'!BB12</f>
        <v>1</v>
      </c>
      <c r="BI85" s="23">
        <f>'2021'!BC12</f>
        <v>0</v>
      </c>
      <c r="BJ85" s="23">
        <f>'2021'!BD12</f>
        <v>0</v>
      </c>
      <c r="BK85" s="23">
        <f>'2021'!BE12</f>
        <v>0</v>
      </c>
      <c r="BL85" s="23">
        <f>'2021'!BF12</f>
        <v>0</v>
      </c>
      <c r="BM85" s="23">
        <f>'2021'!BG12</f>
        <v>0</v>
      </c>
      <c r="BN85" s="74">
        <f>'2021'!BH12</f>
        <v>0</v>
      </c>
      <c r="BO85" s="74">
        <f>'2021'!BI12</f>
        <v>0</v>
      </c>
      <c r="BP85" s="74">
        <f>'2021'!BJ12</f>
        <v>0</v>
      </c>
      <c r="BQ85" s="23">
        <f>'2021'!BK12</f>
        <v>0</v>
      </c>
      <c r="BR85" s="23">
        <f>'2021'!BL12</f>
        <v>1</v>
      </c>
      <c r="BS85" s="55">
        <f>'2021'!BM12</f>
        <v>0</v>
      </c>
      <c r="BT85" s="61">
        <f>'2021'!BN12</f>
        <v>0</v>
      </c>
      <c r="BU85" s="61">
        <f>'2021'!BO12</f>
        <v>0</v>
      </c>
      <c r="BV85" s="61">
        <f>'2021'!BP12</f>
        <v>0</v>
      </c>
      <c r="BW85" s="72">
        <f>'2021'!BQ12</f>
        <v>0</v>
      </c>
      <c r="BX85" s="61">
        <f>'2021'!BR12</f>
        <v>0</v>
      </c>
      <c r="BY85" s="22">
        <f>'2021'!BS12</f>
        <v>1437</v>
      </c>
      <c r="BZ85" s="23">
        <f>'2021'!BT12</f>
        <v>1975</v>
      </c>
      <c r="CA85" s="23">
        <f>'2021'!BU12</f>
        <v>9</v>
      </c>
      <c r="CB85" s="23">
        <f>'2021'!BV12</f>
        <v>8</v>
      </c>
      <c r="CC85" s="23">
        <f>'2021'!BW12</f>
        <v>231</v>
      </c>
      <c r="CD85" s="23">
        <f>'2021'!BX12</f>
        <v>125</v>
      </c>
      <c r="CE85" s="23">
        <f>'2021'!BY12</f>
        <v>66.8</v>
      </c>
      <c r="CF85" s="74">
        <f>'2021'!BZ12</f>
        <v>3.8</v>
      </c>
      <c r="CG85" s="74">
        <f>'2021'!CA12</f>
        <v>5.9</v>
      </c>
      <c r="CH85" s="74">
        <f>'2021'!CB12</f>
        <v>36.200000000000003</v>
      </c>
      <c r="CI85" s="23">
        <f>'2021'!CC12</f>
        <v>206</v>
      </c>
      <c r="CJ85" s="23">
        <f>'2021'!CD12</f>
        <v>1950</v>
      </c>
      <c r="CK85" s="55">
        <f>'2021'!CE12</f>
        <v>9</v>
      </c>
      <c r="CL85" s="61">
        <f>'2021'!CF12</f>
        <v>7.1</v>
      </c>
      <c r="CM85" s="61">
        <f>'2021'!CG12</f>
        <v>0</v>
      </c>
      <c r="CN85" s="61">
        <f>'2021'!CH12</f>
        <v>5</v>
      </c>
      <c r="CO85" s="73">
        <f>'2021'!CI12</f>
        <v>3.34</v>
      </c>
      <c r="CP85" s="62">
        <f>'2021'!CJ12</f>
        <v>6</v>
      </c>
      <c r="CQ85" s="22">
        <f>'2021'!CK12</f>
        <v>2457</v>
      </c>
      <c r="CR85" s="23">
        <f>'2021'!CL12</f>
        <v>2776</v>
      </c>
      <c r="CS85" s="23">
        <f>'2021'!CM12</f>
        <v>24</v>
      </c>
      <c r="CT85" s="23">
        <f>'2021'!CN12</f>
        <v>6</v>
      </c>
      <c r="CU85" s="23">
        <f>'2021'!CO12</f>
        <v>322</v>
      </c>
      <c r="CV85" s="23">
        <f>'2021'!CP12</f>
        <v>188</v>
      </c>
      <c r="CW85" s="23">
        <f>'2021'!CQ12</f>
        <v>70.3</v>
      </c>
      <c r="CX85" s="24">
        <f>'2021'!CR12</f>
        <v>4.4000000000000004</v>
      </c>
      <c r="CY85" s="24">
        <f>'2021'!CS12</f>
        <v>3.4</v>
      </c>
      <c r="CZ85" s="23">
        <f>'2021'!CT12</f>
        <v>43.1</v>
      </c>
      <c r="DA85" s="23">
        <f>'2021'!CU12</f>
        <v>459</v>
      </c>
      <c r="DB85" s="23">
        <f>'2021'!CV12</f>
        <v>2914</v>
      </c>
      <c r="DC85" s="55">
        <f>'2021'!CW12</f>
        <v>82</v>
      </c>
      <c r="DD85" s="61">
        <f>'2021'!CX12</f>
        <v>4.4000000000000004</v>
      </c>
      <c r="DE85" s="61">
        <f>'2021'!CY12</f>
        <v>7</v>
      </c>
      <c r="DF85" s="61">
        <f>'2021'!CZ12</f>
        <v>13</v>
      </c>
      <c r="DG85" s="73">
        <f>'2021'!DA12</f>
        <v>1.92</v>
      </c>
      <c r="DH85" s="62">
        <f>'2021'!DB12</f>
        <v>14</v>
      </c>
      <c r="DI85" s="22">
        <f>'2021'!DC12</f>
        <v>698</v>
      </c>
      <c r="DJ85" s="23">
        <f>'2021'!DD12</f>
        <v>3910</v>
      </c>
      <c r="DK85" s="23">
        <f>'2021'!DE12</f>
        <v>5</v>
      </c>
      <c r="DL85" s="23">
        <f>'2021'!DF12</f>
        <v>3</v>
      </c>
      <c r="DM85" s="23">
        <f>'2021'!DG12</f>
        <v>71</v>
      </c>
      <c r="DN85" s="23">
        <f>'2021'!DH12</f>
        <v>54</v>
      </c>
      <c r="DO85" s="23">
        <f>'2021'!DI12</f>
        <v>83.6</v>
      </c>
      <c r="DP85" s="74">
        <f>'2021'!DJ12</f>
        <v>2.6</v>
      </c>
      <c r="DQ85" s="74">
        <f>'2021'!DK12</f>
        <v>2.2999999999999998</v>
      </c>
      <c r="DR85" s="74">
        <f>'2021'!DL12</f>
        <v>62.5</v>
      </c>
      <c r="DS85" s="23">
        <f>'2021'!DM12</f>
        <v>76</v>
      </c>
      <c r="DT85" s="23">
        <f>'2021'!DN12</f>
        <v>1874</v>
      </c>
      <c r="DU85" s="55">
        <f>'2021'!DO12</f>
        <v>14</v>
      </c>
      <c r="DV85" s="61">
        <f>'2021'!DP12</f>
        <v>3.6</v>
      </c>
      <c r="DW85" s="61">
        <f>'2021'!DQ12</f>
        <v>1</v>
      </c>
      <c r="DX85" s="61">
        <f>'2021'!DR12</f>
        <v>1</v>
      </c>
      <c r="DY85" s="73">
        <f>'2021'!DS12</f>
        <v>2.48</v>
      </c>
      <c r="DZ85" s="62">
        <f>'2021'!DT12</f>
        <v>3</v>
      </c>
      <c r="EA85" s="22">
        <f>'2021'!DU12</f>
        <v>2072</v>
      </c>
      <c r="EB85" s="23">
        <f>'2021'!DV12</f>
        <v>2402</v>
      </c>
      <c r="EC85" s="23">
        <f>'2021'!DW12</f>
        <v>17</v>
      </c>
      <c r="ED85" s="23">
        <f>'2021'!DX12</f>
        <v>4</v>
      </c>
      <c r="EE85" s="23">
        <f>'2021'!DY12</f>
        <v>238</v>
      </c>
      <c r="EF85" s="23">
        <f>'2021'!DZ12</f>
        <v>162</v>
      </c>
      <c r="EG85" s="23">
        <f>'2021'!EA12</f>
        <v>80.3</v>
      </c>
      <c r="EH85" s="24">
        <f>'2021'!EB12</f>
        <v>6.6</v>
      </c>
      <c r="EI85" s="24">
        <f>'2021'!EC12</f>
        <v>2.7</v>
      </c>
      <c r="EJ85" s="24">
        <f>'2021'!ED12</f>
        <v>68</v>
      </c>
      <c r="EK85" s="23">
        <f>'2021'!EE12</f>
        <v>338</v>
      </c>
      <c r="EL85" s="23">
        <f>'2021'!EF12</f>
        <v>1736</v>
      </c>
      <c r="EM85" s="55">
        <f>'2021'!EG12</f>
        <v>45</v>
      </c>
      <c r="EN85" s="73">
        <f>'2021'!EH12</f>
        <v>4.3</v>
      </c>
      <c r="EO85" s="61">
        <f>'2021'!EI12</f>
        <v>1</v>
      </c>
      <c r="EP85" s="61">
        <f>'2021'!EJ12</f>
        <v>4</v>
      </c>
      <c r="EQ85" s="73">
        <f>'2021'!EK12</f>
        <v>2.4900000000000002</v>
      </c>
      <c r="ER85" s="62">
        <f>'2021'!EL12</f>
        <v>11</v>
      </c>
    </row>
    <row r="86" spans="1:148" ht="15.75" customHeight="1" x14ac:dyDescent="0.2">
      <c r="A86" s="111">
        <f t="shared" si="4"/>
        <v>84</v>
      </c>
      <c r="B86" s="109">
        <f>'2017'!A7</f>
        <v>5</v>
      </c>
      <c r="C86" s="109">
        <v>2017</v>
      </c>
      <c r="D86" s="86" t="str">
        <f>'2017'!B7</f>
        <v>Joshua Dobbs</v>
      </c>
      <c r="E86" s="86" t="str" cm="1">
        <f t="array" ref="E86">_xlfn.IFS(F86&gt;13,"Cornerstone",AND(F86&gt;11.5,F86&lt;13),"Elite",AND(F86&gt;10,F86&lt;11.5),"Elite Upside",AND(F86&gt;=8.5,F86&lt;10),"Upside",AND(F86&gt;6.25,F86&lt;8.5),"Upside Lite",AND(F86&gt;4.5,F86&lt;6.25),"Outlier",AND(F86&gt;=3.5,F86&lt;4.5),"Outlier Lite",F86&lt;3.5,"Purgatory")</f>
        <v>Outlier</v>
      </c>
      <c r="F86" s="11">
        <f>'2017'!C7</f>
        <v>4.7075000000000005</v>
      </c>
      <c r="G86" s="11">
        <f t="shared" si="5"/>
        <v>59.4</v>
      </c>
      <c r="H86" s="245">
        <f t="shared" si="6"/>
        <v>-0.16238684675829035</v>
      </c>
      <c r="I86" s="43" t="str">
        <f>'2017'!D7</f>
        <v>Tennessee</v>
      </c>
      <c r="J86" s="14">
        <f>'2017'!E7</f>
        <v>1</v>
      </c>
      <c r="K86" s="44">
        <f>'2017'!F7</f>
        <v>34725</v>
      </c>
      <c r="L86" s="15">
        <f>'2017'!G7</f>
        <v>30.69041095890411</v>
      </c>
      <c r="M86" s="15" t="str">
        <f>'2017'!H7</f>
        <v>SR</v>
      </c>
      <c r="N86" s="15">
        <f>'2017'!I7</f>
        <v>22.265753424657536</v>
      </c>
      <c r="O86" s="15" t="str">
        <f>'2017'!J7</f>
        <v>Run First</v>
      </c>
      <c r="P86" s="14">
        <f>'2017'!K7</f>
        <v>75</v>
      </c>
      <c r="Q86" s="14">
        <f>'2017'!L7</f>
        <v>216</v>
      </c>
      <c r="R86" s="15">
        <f t="shared" si="7"/>
        <v>26.997849835699672</v>
      </c>
      <c r="S86" s="14">
        <f>'2017'!M7</f>
        <v>4.6399999999999997</v>
      </c>
      <c r="T86" s="16">
        <f>'2017'!N7</f>
        <v>4</v>
      </c>
      <c r="U86" s="46">
        <f>'2017'!O7</f>
        <v>0</v>
      </c>
      <c r="V86" s="47">
        <f>'2017'!P7</f>
        <v>0.3511874684183931</v>
      </c>
      <c r="W86" s="47">
        <f>'2017'!Q7</f>
        <v>0.41077556623198352</v>
      </c>
      <c r="X86" s="47">
        <f>'2017'!R7</f>
        <v>0.89542989930286598</v>
      </c>
      <c r="Y86" s="47">
        <f>'2017'!S7</f>
        <v>0.94935483870967741</v>
      </c>
      <c r="Z86" s="17">
        <f>'2017'!T7</f>
        <v>0.94935483870967741</v>
      </c>
      <c r="AA86" s="17">
        <f>'2017'!U7</f>
        <v>0.94935483870967741</v>
      </c>
      <c r="AB86" s="17">
        <f>'2017'!V7</f>
        <v>0.26519337016574585</v>
      </c>
      <c r="AC86" s="17">
        <f>'2017'!W7</f>
        <v>0.35891175444715728</v>
      </c>
      <c r="AD86" s="17">
        <f>'2017'!X7</f>
        <v>0.35891175444715728</v>
      </c>
      <c r="AE86" s="18">
        <f>'2017'!Y7</f>
        <v>0.35891175444715728</v>
      </c>
      <c r="AF86" s="19">
        <f>'2017'!Z7</f>
        <v>20.608219178082191</v>
      </c>
      <c r="AG86" s="20">
        <f>'2017'!AA7</f>
        <v>93.19912276733011</v>
      </c>
      <c r="AH86" s="71">
        <f>'2017'!AB7</f>
        <v>0.625</v>
      </c>
      <c r="AI86" s="102">
        <f>'2017'!AC7</f>
        <v>13.08</v>
      </c>
      <c r="AJ86" s="71">
        <f>'2017'!AD7</f>
        <v>0.72400000000000009</v>
      </c>
      <c r="AK86" s="71">
        <f>'2017'!AE7</f>
        <v>4.2999999999999997E-2</v>
      </c>
      <c r="AL86" s="71">
        <f>'2017'!AF7</f>
        <v>4.2000000000000003E-2</v>
      </c>
      <c r="AM86" s="70">
        <f>'2017'!AG7</f>
        <v>0.55799999999999994</v>
      </c>
      <c r="AN86" s="20">
        <f>'2017'!AH7</f>
        <v>8.1</v>
      </c>
      <c r="AO86" s="20">
        <f>'2017'!AI7</f>
        <v>0.32323232323232326</v>
      </c>
      <c r="AP86" s="76">
        <f>'2017'!AJ7</f>
        <v>5.41</v>
      </c>
      <c r="AQ86" s="21">
        <f>'2017'!AK7</f>
        <v>3</v>
      </c>
      <c r="AR86" s="21">
        <f>'2017'!AL7</f>
        <v>7</v>
      </c>
      <c r="AS86" s="21">
        <f>'2017'!AM7</f>
        <v>2</v>
      </c>
      <c r="AT86" s="21">
        <f>'2017'!AN7</f>
        <v>0</v>
      </c>
      <c r="AU86" s="21">
        <f>'2017'!AO7</f>
        <v>2</v>
      </c>
      <c r="AV86" s="21">
        <f>'2017'!AP7</f>
        <v>7</v>
      </c>
      <c r="AW86" s="21">
        <f>'2017'!AQ7</f>
        <v>10</v>
      </c>
      <c r="AX86" s="21">
        <f>'2017'!AR7</f>
        <v>10</v>
      </c>
      <c r="AY86" s="21">
        <f>'2017'!AS7</f>
        <v>10</v>
      </c>
      <c r="AZ86" s="21">
        <f>'2017'!AT7</f>
        <v>10</v>
      </c>
      <c r="BA86" s="21">
        <f>'2017'!AU7</f>
        <v>3</v>
      </c>
      <c r="BB86" s="21">
        <f>'2017'!AV7</f>
        <v>0</v>
      </c>
      <c r="BC86" s="21">
        <f>'2017'!AW7</f>
        <v>5.19</v>
      </c>
      <c r="BD86" s="21">
        <f>'2017'!AX7</f>
        <v>5.19</v>
      </c>
      <c r="BE86" s="21">
        <f>'2017'!AY7</f>
        <v>1.5</v>
      </c>
      <c r="BF86" s="130">
        <f>'2017'!AZ7</f>
        <v>0.75</v>
      </c>
      <c r="BG86" s="103">
        <f>'2017'!BA7</f>
        <v>0</v>
      </c>
      <c r="BH86" s="23">
        <f>'2017'!BB7</f>
        <v>1</v>
      </c>
      <c r="BI86" s="23">
        <f>'2017'!BC7</f>
        <v>0</v>
      </c>
      <c r="BJ86" s="23">
        <f>'2017'!BD7</f>
        <v>0</v>
      </c>
      <c r="BK86" s="23">
        <f>'2017'!BE7</f>
        <v>0</v>
      </c>
      <c r="BL86" s="23">
        <f>'2017'!BF7</f>
        <v>0</v>
      </c>
      <c r="BM86" s="23">
        <f>'2017'!BG7</f>
        <v>0</v>
      </c>
      <c r="BN86" s="74">
        <f>'2017'!BH7</f>
        <v>0</v>
      </c>
      <c r="BO86" s="74">
        <f>'2017'!BI7</f>
        <v>0</v>
      </c>
      <c r="BP86" s="74">
        <f>'2017'!BJ7</f>
        <v>0</v>
      </c>
      <c r="BQ86" s="23">
        <f>'2017'!BK7</f>
        <v>0</v>
      </c>
      <c r="BR86" s="23">
        <f>'2017'!BL7</f>
        <v>1</v>
      </c>
      <c r="BS86" s="55">
        <f>'2017'!BM7</f>
        <v>0</v>
      </c>
      <c r="BT86" s="61">
        <f>'2017'!BN7</f>
        <v>0</v>
      </c>
      <c r="BU86" s="61">
        <f>'2017'!BO7</f>
        <v>0</v>
      </c>
      <c r="BV86" s="61">
        <f>'2017'!BP7</f>
        <v>0</v>
      </c>
      <c r="BW86" s="72">
        <f>'2017'!BQ7</f>
        <v>0</v>
      </c>
      <c r="BX86" s="61">
        <f>'2017'!BR7</f>
        <v>0</v>
      </c>
      <c r="BY86" s="22">
        <f>'2017'!BS7</f>
        <v>695</v>
      </c>
      <c r="BZ86" s="23">
        <f>'2017'!BT7</f>
        <v>1979</v>
      </c>
      <c r="CA86" s="23">
        <f>'2017'!BU7</f>
        <v>2</v>
      </c>
      <c r="CB86" s="23">
        <f>'2017'!BV7</f>
        <v>6</v>
      </c>
      <c r="CC86" s="23">
        <f>'2017'!BW7</f>
        <v>121</v>
      </c>
      <c r="CD86" s="23">
        <f>'2017'!BX7</f>
        <v>72</v>
      </c>
      <c r="CE86" s="23">
        <f>'2017'!BY7</f>
        <v>0</v>
      </c>
      <c r="CF86" s="74">
        <f>'2017'!BZ7</f>
        <v>0</v>
      </c>
      <c r="CG86" s="74">
        <f>'2017'!CA7</f>
        <v>0</v>
      </c>
      <c r="CH86" s="74">
        <f>'2017'!CB7</f>
        <v>0</v>
      </c>
      <c r="CI86" s="23">
        <f>'2017'!CC7</f>
        <v>0</v>
      </c>
      <c r="CJ86" s="23">
        <f>'2017'!CD7</f>
        <v>1</v>
      </c>
      <c r="CK86" s="55">
        <f>'2017'!CE7</f>
        <v>0</v>
      </c>
      <c r="CL86" s="61">
        <f>'2017'!CF7</f>
        <v>0</v>
      </c>
      <c r="CM86" s="61">
        <f>'2017'!CG7</f>
        <v>0</v>
      </c>
      <c r="CN86" s="61">
        <f>'2017'!CH7</f>
        <v>0</v>
      </c>
      <c r="CO86" s="73">
        <f>'2017'!CI7</f>
        <v>0</v>
      </c>
      <c r="CP86" s="62">
        <f>'2017'!CJ7</f>
        <v>0</v>
      </c>
      <c r="CQ86" s="22">
        <f>'2017'!CK7</f>
        <v>1197</v>
      </c>
      <c r="CR86" s="23">
        <f>'2017'!CL7</f>
        <v>2914</v>
      </c>
      <c r="CS86" s="23">
        <f>'2017'!CM7</f>
        <v>9</v>
      </c>
      <c r="CT86" s="23">
        <f>'2017'!CN7</f>
        <v>6</v>
      </c>
      <c r="CU86" s="23">
        <f>'2017'!CO7</f>
        <v>178</v>
      </c>
      <c r="CV86" s="23">
        <f>'2017'!CP7</f>
        <v>112</v>
      </c>
      <c r="CW86" s="23">
        <f>'2017'!CQ7</f>
        <v>71.900000000000006</v>
      </c>
      <c r="CX86" s="24">
        <f>'2017'!CR7</f>
        <v>2.7</v>
      </c>
      <c r="CY86" s="24">
        <f>'2017'!CS7</f>
        <v>6.7</v>
      </c>
      <c r="CZ86" s="23">
        <f>'2017'!CT7</f>
        <v>36.4</v>
      </c>
      <c r="DA86" s="23">
        <f>'2017'!CU7</f>
        <v>553</v>
      </c>
      <c r="DB86" s="23">
        <f>'2017'!CV7</f>
        <v>2218</v>
      </c>
      <c r="DC86" s="55">
        <f>'2017'!CW7</f>
        <v>82</v>
      </c>
      <c r="DD86" s="61">
        <f>'2017'!CX7</f>
        <v>5.8</v>
      </c>
      <c r="DE86" s="61">
        <f>'2017'!CY7</f>
        <v>8</v>
      </c>
      <c r="DF86" s="61">
        <f>'2017'!CZ7</f>
        <v>21</v>
      </c>
      <c r="DG86" s="73">
        <f>'2017'!DA7</f>
        <v>3.56</v>
      </c>
      <c r="DH86" s="62">
        <f>'2017'!DB7</f>
        <v>20</v>
      </c>
      <c r="DI86" s="22">
        <f>'2017'!DC7</f>
        <v>2312</v>
      </c>
      <c r="DJ86" s="23">
        <f>'2017'!DD7</f>
        <v>2582</v>
      </c>
      <c r="DK86" s="23">
        <f>'2017'!DE7</f>
        <v>15</v>
      </c>
      <c r="DL86" s="23">
        <f>'2017'!DF7</f>
        <v>5</v>
      </c>
      <c r="DM86" s="23">
        <f>'2017'!DG7</f>
        <v>348</v>
      </c>
      <c r="DN86" s="23">
        <f>'2017'!DH7</f>
        <v>207</v>
      </c>
      <c r="DO86" s="23">
        <f>'2017'!DI7</f>
        <v>70.099999999999994</v>
      </c>
      <c r="DP86" s="74">
        <f>'2017'!DJ7</f>
        <v>3.4</v>
      </c>
      <c r="DQ86" s="74">
        <f>'2017'!DK7</f>
        <v>5.0999999999999996</v>
      </c>
      <c r="DR86" s="74">
        <f>'2017'!DL7</f>
        <v>47.8</v>
      </c>
      <c r="DS86" s="23">
        <f>'2017'!DM7</f>
        <v>816</v>
      </c>
      <c r="DT86" s="23">
        <f>'2017'!DN7</f>
        <v>3077</v>
      </c>
      <c r="DU86" s="55">
        <f>'2017'!DO7</f>
        <v>99</v>
      </c>
      <c r="DV86" s="61">
        <f>'2017'!DP7</f>
        <v>6.4</v>
      </c>
      <c r="DW86" s="61">
        <f>'2017'!DQ7</f>
        <v>11</v>
      </c>
      <c r="DX86" s="61">
        <f>'2017'!DR7</f>
        <v>32</v>
      </c>
      <c r="DY86" s="73">
        <f>'2017'!DS7</f>
        <v>4.37</v>
      </c>
      <c r="DZ86" s="62">
        <f>'2017'!DT7</f>
        <v>26</v>
      </c>
      <c r="EA86" s="22">
        <f>'2017'!DU7</f>
        <v>2943</v>
      </c>
      <c r="EB86" s="23">
        <f>'2017'!DV7</f>
        <v>3100</v>
      </c>
      <c r="EC86" s="23">
        <f>'2017'!DW7</f>
        <v>27</v>
      </c>
      <c r="ED86" s="23">
        <f>'2017'!DX7</f>
        <v>12</v>
      </c>
      <c r="EE86" s="23">
        <f>'2017'!DY7</f>
        <v>360</v>
      </c>
      <c r="EF86" s="23">
        <f>'2017'!DZ7</f>
        <v>225</v>
      </c>
      <c r="EG86" s="23">
        <f>'2017'!EA7</f>
        <v>72.400000000000006</v>
      </c>
      <c r="EH86" s="24">
        <f>'2017'!EB7</f>
        <v>4.3</v>
      </c>
      <c r="EI86" s="24">
        <f>'2017'!EC7</f>
        <v>4.2</v>
      </c>
      <c r="EJ86" s="24">
        <f>'2017'!ED7</f>
        <v>55.8</v>
      </c>
      <c r="EK86" s="23">
        <f>'2017'!EE7</f>
        <v>1029</v>
      </c>
      <c r="EL86" s="23">
        <f>'2017'!EF7</f>
        <v>2867</v>
      </c>
      <c r="EM86" s="55">
        <f>'2017'!EG7</f>
        <v>98</v>
      </c>
      <c r="EN86" s="73">
        <f>'2017'!EH7</f>
        <v>8.1</v>
      </c>
      <c r="EO86" s="61">
        <f>'2017'!EI7</f>
        <v>12</v>
      </c>
      <c r="EP86" s="61">
        <f>'2017'!EJ7</f>
        <v>25</v>
      </c>
      <c r="EQ86" s="73">
        <f>'2017'!EK7</f>
        <v>5.41</v>
      </c>
      <c r="ER86" s="62">
        <f>'2017'!EL7</f>
        <v>33</v>
      </c>
    </row>
    <row r="87" spans="1:148" ht="15.75" customHeight="1" x14ac:dyDescent="0.2">
      <c r="A87" s="111">
        <f t="shared" si="4"/>
        <v>85</v>
      </c>
      <c r="B87" s="109">
        <f>'2017'!A8</f>
        <v>6</v>
      </c>
      <c r="C87" s="109">
        <v>2017</v>
      </c>
      <c r="D87" s="86" t="str">
        <f>'2017'!B8</f>
        <v>Chad Kelly</v>
      </c>
      <c r="E87" s="86" t="str" cm="1">
        <f t="array" ref="E87">_xlfn.IFS(F87&gt;13,"Cornerstone",AND(F87&gt;11.5,F87&lt;13),"Elite",AND(F87&gt;10,F87&lt;11.5),"Elite Upside",AND(F87&gt;=8.5,F87&lt;10),"Upside",AND(F87&gt;6.25,F87&lt;8.5),"Upside Lite",AND(F87&gt;4.5,F87&lt;6.25),"Outlier",AND(F87&gt;=3.5,F87&lt;4.5),"Outlier Lite",F87&lt;3.5,"Purgatory")</f>
        <v>Outlier</v>
      </c>
      <c r="F87" s="11">
        <f>'2017'!C8</f>
        <v>4.6869531249999996</v>
      </c>
      <c r="G87" s="11">
        <f t="shared" si="5"/>
        <v>58.9</v>
      </c>
      <c r="H87" s="245">
        <f t="shared" si="6"/>
        <v>-0.16838529098793661</v>
      </c>
      <c r="I87" s="43" t="str">
        <f>'2017'!D8</f>
        <v>Ole Miss</v>
      </c>
      <c r="J87" s="14">
        <f>'2017'!E8</f>
        <v>1</v>
      </c>
      <c r="K87" s="44">
        <f>'2017'!F8</f>
        <v>34419</v>
      </c>
      <c r="L87" s="15">
        <f>'2017'!G8</f>
        <v>31.528767123287672</v>
      </c>
      <c r="M87" s="15" t="str">
        <f>'2017'!H8</f>
        <v>SR</v>
      </c>
      <c r="N87" s="15">
        <f>'2017'!I8</f>
        <v>23.104109589041094</v>
      </c>
      <c r="O87" s="15" t="str">
        <f>'2017'!J8</f>
        <v>Mobile Passer</v>
      </c>
      <c r="P87" s="14">
        <f>'2017'!K8</f>
        <v>73</v>
      </c>
      <c r="Q87" s="14">
        <f>'2017'!L8</f>
        <v>215</v>
      </c>
      <c r="R87" s="15">
        <f t="shared" si="7"/>
        <v>28.365516291925815</v>
      </c>
      <c r="S87" s="14">
        <f>'2017'!M8</f>
        <v>4.75</v>
      </c>
      <c r="T87" s="16">
        <f>'2017'!N8</f>
        <v>7</v>
      </c>
      <c r="U87" s="46">
        <f>'2017'!O8</f>
        <v>0</v>
      </c>
      <c r="V87" s="47">
        <f>'2017'!P8</f>
        <v>0</v>
      </c>
      <c r="W87" s="47">
        <f>'2017'!Q8</f>
        <v>0</v>
      </c>
      <c r="X87" s="47">
        <f>'2017'!R8</f>
        <v>0.92760284991955877</v>
      </c>
      <c r="Y87" s="47">
        <f>'2017'!S8</f>
        <v>0.72982270441915853</v>
      </c>
      <c r="Z87" s="17">
        <f>'2017'!T8</f>
        <v>0.82871277716935865</v>
      </c>
      <c r="AA87" s="17">
        <f>'2017'!U8</f>
        <v>0.82871277716935865</v>
      </c>
      <c r="AB87" s="17">
        <f>'2017'!V8</f>
        <v>0.24301242236024845</v>
      </c>
      <c r="AC87" s="17">
        <f>'2017'!W8</f>
        <v>0.21833839918946302</v>
      </c>
      <c r="AD87" s="17">
        <f>'2017'!X8</f>
        <v>0.23067541077485573</v>
      </c>
      <c r="AE87" s="18">
        <f>'2017'!Y8</f>
        <v>0.23067541077485573</v>
      </c>
      <c r="AF87" s="19">
        <f>'2017'!Z8</f>
        <v>21.446575342465753</v>
      </c>
      <c r="AG87" s="20">
        <f>'2017'!AA8</f>
        <v>84.46835122505199</v>
      </c>
      <c r="AH87" s="71">
        <f>'2017'!AB8</f>
        <v>0.64782608695652177</v>
      </c>
      <c r="AI87" s="102">
        <f>'2017'!AC8</f>
        <v>13.453658536585365</v>
      </c>
      <c r="AJ87" s="71">
        <f>'2017'!AD8</f>
        <v>0.755</v>
      </c>
      <c r="AK87" s="71">
        <f>'2017'!AE8</f>
        <v>6.6000000000000003E-2</v>
      </c>
      <c r="AL87" s="71">
        <f>'2017'!AF8</f>
        <v>3.9E-2</v>
      </c>
      <c r="AM87" s="70">
        <f>'2017'!AG8</f>
        <v>0.52900000000000003</v>
      </c>
      <c r="AN87" s="20">
        <f>'2017'!AH8</f>
        <v>6.8</v>
      </c>
      <c r="AO87" s="20">
        <f>'2017'!AI8</f>
        <v>0.24242424242424243</v>
      </c>
      <c r="AP87" s="76">
        <f>'2017'!AJ8</f>
        <v>3.97</v>
      </c>
      <c r="AQ87" s="21">
        <f>'2017'!AK8</f>
        <v>1</v>
      </c>
      <c r="AR87" s="21">
        <f>'2017'!AL8</f>
        <v>7</v>
      </c>
      <c r="AS87" s="21">
        <f>'2017'!AM8</f>
        <v>5</v>
      </c>
      <c r="AT87" s="21">
        <f>'2017'!AN8</f>
        <v>5</v>
      </c>
      <c r="AU87" s="21">
        <f>'2017'!AO8</f>
        <v>3</v>
      </c>
      <c r="AV87" s="21">
        <f>'2017'!AP8</f>
        <v>6</v>
      </c>
      <c r="AW87" s="21">
        <f>'2017'!AQ8</f>
        <v>8</v>
      </c>
      <c r="AX87" s="21">
        <f>'2017'!AR8</f>
        <v>7</v>
      </c>
      <c r="AY87" s="21">
        <f>'2017'!AS8</f>
        <v>7</v>
      </c>
      <c r="AZ87" s="21">
        <f>'2017'!AT8</f>
        <v>9</v>
      </c>
      <c r="BA87" s="21">
        <f>'2017'!AU8</f>
        <v>1</v>
      </c>
      <c r="BB87" s="21">
        <f>'2017'!AV8</f>
        <v>0</v>
      </c>
      <c r="BC87" s="21">
        <f>'2017'!AW8</f>
        <v>7.7700000000000005</v>
      </c>
      <c r="BD87" s="21">
        <f>'2017'!AX8</f>
        <v>7.7700000000000005</v>
      </c>
      <c r="BE87" s="21">
        <f>'2017'!AY8</f>
        <v>1.1625000000000001</v>
      </c>
      <c r="BF87" s="130">
        <f>'2017'!AZ8</f>
        <v>0.87187500000000007</v>
      </c>
      <c r="BG87" s="103">
        <f>'2017'!BA8</f>
        <v>0</v>
      </c>
      <c r="BH87" s="23">
        <f>'2017'!BB8</f>
        <v>1</v>
      </c>
      <c r="BI87" s="23">
        <f>'2017'!BC8</f>
        <v>0</v>
      </c>
      <c r="BJ87" s="23">
        <f>'2017'!BD8</f>
        <v>0</v>
      </c>
      <c r="BK87" s="23">
        <f>'2017'!BE8</f>
        <v>0</v>
      </c>
      <c r="BL87" s="23">
        <f>'2017'!BF8</f>
        <v>0</v>
      </c>
      <c r="BM87" s="23">
        <f>'2017'!BG8</f>
        <v>0</v>
      </c>
      <c r="BN87" s="74">
        <f>'2017'!BH8</f>
        <v>0</v>
      </c>
      <c r="BO87" s="74">
        <f>'2017'!BI8</f>
        <v>0</v>
      </c>
      <c r="BP87" s="74">
        <f>'2017'!BJ8</f>
        <v>0</v>
      </c>
      <c r="BQ87" s="23">
        <f>'2017'!BK8</f>
        <v>0</v>
      </c>
      <c r="BR87" s="23">
        <f>'2017'!BL8</f>
        <v>1</v>
      </c>
      <c r="BS87" s="55">
        <f>'2017'!BM8</f>
        <v>0</v>
      </c>
      <c r="BT87" s="61">
        <f>'2017'!BN8</f>
        <v>0</v>
      </c>
      <c r="BU87" s="61">
        <f>'2017'!BO8</f>
        <v>0</v>
      </c>
      <c r="BV87" s="61">
        <f>'2017'!BP8</f>
        <v>0</v>
      </c>
      <c r="BW87" s="72">
        <f>'2017'!BQ8</f>
        <v>0</v>
      </c>
      <c r="BX87" s="61">
        <f>'2017'!BR8</f>
        <v>0</v>
      </c>
      <c r="BY87" s="22">
        <f>'2017'!BS8</f>
        <v>0</v>
      </c>
      <c r="BZ87" s="23">
        <f>'2017'!BT8</f>
        <v>1</v>
      </c>
      <c r="CA87" s="23">
        <f>'2017'!BU8</f>
        <v>0</v>
      </c>
      <c r="CB87" s="23">
        <f>'2017'!BV8</f>
        <v>0</v>
      </c>
      <c r="CC87" s="23">
        <f>'2017'!BW8</f>
        <v>0</v>
      </c>
      <c r="CD87" s="23">
        <f>'2017'!BX8</f>
        <v>0</v>
      </c>
      <c r="CE87" s="23">
        <f>'2017'!BY8</f>
        <v>0</v>
      </c>
      <c r="CF87" s="74">
        <f>'2017'!BZ8</f>
        <v>0</v>
      </c>
      <c r="CG87" s="74">
        <f>'2017'!CA8</f>
        <v>0</v>
      </c>
      <c r="CH87" s="74">
        <f>'2017'!CB8</f>
        <v>0</v>
      </c>
      <c r="CI87" s="23">
        <f>'2017'!CC8</f>
        <v>0</v>
      </c>
      <c r="CJ87" s="23">
        <f>'2017'!CD8</f>
        <v>1</v>
      </c>
      <c r="CK87" s="55">
        <f>'2017'!CE8</f>
        <v>0</v>
      </c>
      <c r="CL87" s="61">
        <f>'2017'!CF8</f>
        <v>0</v>
      </c>
      <c r="CM87" s="61">
        <f>'2017'!CG8</f>
        <v>0</v>
      </c>
      <c r="CN87" s="61">
        <f>'2017'!CH8</f>
        <v>0</v>
      </c>
      <c r="CO87" s="73">
        <f>'2017'!CI8</f>
        <v>0</v>
      </c>
      <c r="CP87" s="62">
        <f>'2017'!CJ8</f>
        <v>0</v>
      </c>
      <c r="CQ87" s="22">
        <f>'2017'!CK8</f>
        <v>0</v>
      </c>
      <c r="CR87" s="23">
        <f>'2017'!CL8</f>
        <v>1</v>
      </c>
      <c r="CS87" s="23">
        <f>'2017'!CM8</f>
        <v>0</v>
      </c>
      <c r="CT87" s="23">
        <f>'2017'!CN8</f>
        <v>0</v>
      </c>
      <c r="CU87" s="23">
        <f>'2017'!CO8</f>
        <v>0</v>
      </c>
      <c r="CV87" s="23">
        <f>'2017'!CP8</f>
        <v>0</v>
      </c>
      <c r="CW87" s="23">
        <f>'2017'!CQ8</f>
        <v>0</v>
      </c>
      <c r="CX87" s="24">
        <f>'2017'!CR8</f>
        <v>0</v>
      </c>
      <c r="CY87" s="24">
        <f>'2017'!CS8</f>
        <v>0</v>
      </c>
      <c r="CZ87" s="23">
        <f>'2017'!CT8</f>
        <v>0</v>
      </c>
      <c r="DA87" s="23">
        <f>'2017'!CU8</f>
        <v>0</v>
      </c>
      <c r="DB87" s="23">
        <f>'2017'!CV8</f>
        <v>1</v>
      </c>
      <c r="DC87" s="55">
        <f>'2017'!CW8</f>
        <v>0</v>
      </c>
      <c r="DD87" s="61">
        <f>'2017'!CX8</f>
        <v>0</v>
      </c>
      <c r="DE87" s="61">
        <f>'2017'!CY8</f>
        <v>0</v>
      </c>
      <c r="DF87" s="61">
        <f>'2017'!CZ8</f>
        <v>0</v>
      </c>
      <c r="DG87" s="73">
        <f>'2017'!DA8</f>
        <v>0</v>
      </c>
      <c r="DH87" s="62">
        <f>'2017'!DB8</f>
        <v>0</v>
      </c>
      <c r="DI87" s="22">
        <f>'2017'!DC8</f>
        <v>4036</v>
      </c>
      <c r="DJ87" s="23">
        <f>'2017'!DD8</f>
        <v>4351</v>
      </c>
      <c r="DK87" s="23">
        <f>'2017'!DE8</f>
        <v>31</v>
      </c>
      <c r="DL87" s="23">
        <f>'2017'!DF8</f>
        <v>13</v>
      </c>
      <c r="DM87" s="23">
        <f>'2017'!DG8</f>
        <v>460</v>
      </c>
      <c r="DN87" s="23">
        <f>'2017'!DH8</f>
        <v>298</v>
      </c>
      <c r="DO87" s="23">
        <f>'2017'!DI8</f>
        <v>75.5</v>
      </c>
      <c r="DP87" s="74">
        <f>'2017'!DJ8</f>
        <v>6.6</v>
      </c>
      <c r="DQ87" s="74">
        <f>'2017'!DK8</f>
        <v>3.9</v>
      </c>
      <c r="DR87" s="74">
        <f>'2017'!DL8</f>
        <v>52.9</v>
      </c>
      <c r="DS87" s="23">
        <f>'2017'!DM8</f>
        <v>626</v>
      </c>
      <c r="DT87" s="23">
        <f>'2017'!DN8</f>
        <v>2576</v>
      </c>
      <c r="DU87" s="55">
        <f>'2017'!DO8</f>
        <v>65</v>
      </c>
      <c r="DV87" s="61">
        <f>'2017'!DP8</f>
        <v>6.8</v>
      </c>
      <c r="DW87" s="61">
        <f>'2017'!DQ8</f>
        <v>10</v>
      </c>
      <c r="DX87" s="61">
        <f>'2017'!DR8</f>
        <v>10</v>
      </c>
      <c r="DY87" s="73">
        <f>'2017'!DS8</f>
        <v>3.97</v>
      </c>
      <c r="DZ87" s="62">
        <f>'2017'!DT8</f>
        <v>23</v>
      </c>
      <c r="EA87" s="22">
        <f>'2017'!DU8</f>
        <v>2758</v>
      </c>
      <c r="EB87" s="23">
        <f>'2017'!DV8</f>
        <v>3779</v>
      </c>
      <c r="EC87" s="23">
        <f>'2017'!DW8</f>
        <v>19</v>
      </c>
      <c r="ED87" s="23">
        <f>'2017'!DX8</f>
        <v>8</v>
      </c>
      <c r="EE87" s="23">
        <f>'2017'!DY8</f>
        <v>328</v>
      </c>
      <c r="EF87" s="23">
        <f>'2017'!DZ8</f>
        <v>205</v>
      </c>
      <c r="EG87" s="23">
        <f>'2017'!EA8</f>
        <v>71.5</v>
      </c>
      <c r="EH87" s="24">
        <f>'2017'!EB8</f>
        <v>4.5999999999999996</v>
      </c>
      <c r="EI87" s="24">
        <f>'2017'!EC8</f>
        <v>4.5</v>
      </c>
      <c r="EJ87" s="24">
        <f>'2017'!ED8</f>
        <v>43.6</v>
      </c>
      <c r="EK87" s="23">
        <f>'2017'!EE8</f>
        <v>431</v>
      </c>
      <c r="EL87" s="23">
        <f>'2017'!EF8</f>
        <v>1974</v>
      </c>
      <c r="EM87" s="55">
        <f>'2017'!EG8</f>
        <v>33</v>
      </c>
      <c r="EN87" s="73">
        <f>'2017'!EH8</f>
        <v>6.7</v>
      </c>
      <c r="EO87" s="61">
        <f>'2017'!EI8</f>
        <v>5</v>
      </c>
      <c r="EP87" s="61">
        <f>'2017'!EJ8</f>
        <v>8</v>
      </c>
      <c r="EQ87" s="73">
        <f>'2017'!EK8</f>
        <v>2.34</v>
      </c>
      <c r="ER87" s="62">
        <f>'2017'!EL8</f>
        <v>17</v>
      </c>
    </row>
    <row r="88" spans="1:148" ht="15.75" customHeight="1" x14ac:dyDescent="0.2">
      <c r="A88" s="111">
        <f t="shared" si="4"/>
        <v>86</v>
      </c>
      <c r="B88" s="109">
        <f>'2026 - WIP'!A17</f>
        <v>15</v>
      </c>
      <c r="C88" s="109">
        <v>2026</v>
      </c>
      <c r="D88" s="86" t="str">
        <f>'2026 - WIP'!B17</f>
        <v>Josh Hoover</v>
      </c>
      <c r="E88" s="86" t="str" cm="1">
        <f t="array" ref="E88">_xlfn.IFS(F88&gt;13,"Cornerstone",AND(F88&gt;11.5,F88&lt;13),"Elite",AND(F88&gt;10,F88&lt;11.5),"Elite Upside",AND(F88&gt;=8.5,F88&lt;10),"Upside",AND(F88&gt;6.25,F88&lt;8.5),"Upside Lite",AND(F88&gt;4.5,F88&lt;6.25),"Outlier",AND(F88&gt;=3.5,F88&lt;4.5),"Outlier Lite",F88&lt;3.5,"Purgatory")</f>
        <v>Outlier</v>
      </c>
      <c r="F88" s="11">
        <f>'2026 - WIP'!C17</f>
        <v>4.6524999999999999</v>
      </c>
      <c r="G88" s="11">
        <f t="shared" si="5"/>
        <v>58.4</v>
      </c>
      <c r="H88" s="245">
        <f t="shared" si="6"/>
        <v>-0.17844351876464337</v>
      </c>
      <c r="I88" s="43" t="str">
        <f>'2026 - WIP'!D17</f>
        <v>TCU</v>
      </c>
      <c r="J88" s="14">
        <f>'2026 - WIP'!E17</f>
        <v>3</v>
      </c>
      <c r="K88" s="44">
        <f>'2026 - WIP'!F17</f>
        <v>38032</v>
      </c>
      <c r="L88" s="15">
        <f>'2026 - WIP'!G17</f>
        <v>21.63013698630137</v>
      </c>
      <c r="M88" s="15" t="str">
        <f>'2026 - WIP'!H17</f>
        <v>RS JR</v>
      </c>
      <c r="N88" s="15">
        <f>'2026 - WIP'!I17</f>
        <v>22.210958904109589</v>
      </c>
      <c r="O88" s="15" t="str">
        <f>'2026 - WIP'!J17</f>
        <v>Pocket Passer</v>
      </c>
      <c r="P88" s="14">
        <f>'2026 - WIP'!K17</f>
        <v>74</v>
      </c>
      <c r="Q88" s="14">
        <f>'2026 - WIP'!L17</f>
        <v>200</v>
      </c>
      <c r="R88" s="15">
        <f t="shared" si="7"/>
        <v>25.678195987509579</v>
      </c>
      <c r="S88" s="14">
        <f>'2026 - WIP'!M17</f>
        <v>4.7</v>
      </c>
      <c r="T88" s="16">
        <f>'2026 - WIP'!N17</f>
        <v>5</v>
      </c>
      <c r="U88" s="46">
        <f>'2026 - WIP'!O17</f>
        <v>0</v>
      </c>
      <c r="V88" s="47">
        <f>'2026 - WIP'!P17</f>
        <v>0</v>
      </c>
      <c r="W88" s="47">
        <f>'2026 - WIP'!Q17</f>
        <v>0.58889482114255209</v>
      </c>
      <c r="X88" s="47">
        <f>'2026 - WIP'!R17</f>
        <v>0.97148475909537857</v>
      </c>
      <c r="Y88" s="47">
        <f>'2026 - WIP'!S17</f>
        <v>0.9765625</v>
      </c>
      <c r="Z88" s="17">
        <f>'2026 - WIP'!T17</f>
        <v>0.97402362954768928</v>
      </c>
      <c r="AA88" s="17">
        <f>'2026 - WIP'!U17</f>
        <v>0.87662126659292039</v>
      </c>
      <c r="AB88" s="17">
        <f>'2026 - WIP'!V17</f>
        <v>5.3482587064676616E-2</v>
      </c>
      <c r="AC88" s="17">
        <f>'2026 - WIP'!W17</f>
        <v>5.3333333333333337E-2</v>
      </c>
      <c r="AD88" s="17">
        <f>'2026 - WIP'!X17</f>
        <v>5.3407960199004977E-2</v>
      </c>
      <c r="AE88" s="18">
        <f>'2026 - WIP'!Y17</f>
        <v>4.8067164179104477E-2</v>
      </c>
      <c r="AF88" s="19">
        <f>'2026 - WIP'!Z17</f>
        <v>19.556164383561644</v>
      </c>
      <c r="AG88" s="20">
        <f>'2026 - WIP'!AA17</f>
        <v>81.972571567690565</v>
      </c>
      <c r="AH88" s="71">
        <f>'2026 - WIP'!AB17</f>
        <v>0.67961165048543692</v>
      </c>
      <c r="AI88" s="102">
        <f>'2026 - WIP'!AC17</f>
        <v>14.285714285714286</v>
      </c>
      <c r="AJ88" s="71">
        <f>'2026 - WIP'!AD17</f>
        <v>0.76700000000000002</v>
      </c>
      <c r="AK88" s="71">
        <f>'2026 - WIP'!AE17</f>
        <v>4.2000000000000003E-2</v>
      </c>
      <c r="AL88" s="71">
        <f>'2026 - WIP'!AF17</f>
        <v>2.6000000000000002E-2</v>
      </c>
      <c r="AM88" s="70">
        <f>'2026 - WIP'!AG17</f>
        <v>0.54500000000000004</v>
      </c>
      <c r="AN88" s="20">
        <f>'2026 - WIP'!AH17</f>
        <v>3.5</v>
      </c>
      <c r="AO88" s="20">
        <f>'2026 - WIP'!AI17</f>
        <v>4.878048780487805E-2</v>
      </c>
      <c r="AP88" s="76">
        <f>'2026 - WIP'!AJ17</f>
        <v>3.25</v>
      </c>
      <c r="AQ88" s="21">
        <f>'2026 - WIP'!AK17</f>
        <v>6</v>
      </c>
      <c r="AR88" s="21">
        <f>'2026 - WIP'!AL17</f>
        <v>10</v>
      </c>
      <c r="AS88" s="21">
        <f>'2026 - WIP'!AM17</f>
        <v>6</v>
      </c>
      <c r="AT88" s="21">
        <f>'2026 - WIP'!AN17</f>
        <v>0</v>
      </c>
      <c r="AU88" s="21">
        <f>'2026 - WIP'!AO17</f>
        <v>8</v>
      </c>
      <c r="AV88" s="21">
        <f>'2026 - WIP'!AP17</f>
        <v>7</v>
      </c>
      <c r="AW88" s="21">
        <f>'2026 - WIP'!AQ17</f>
        <v>1</v>
      </c>
      <c r="AX88" s="21">
        <f>'2026 - WIP'!AR17</f>
        <v>1</v>
      </c>
      <c r="AY88" s="21">
        <f>'2026 - WIP'!AS17</f>
        <v>0</v>
      </c>
      <c r="AZ88" s="21">
        <f>'2026 - WIP'!AT17</f>
        <v>7</v>
      </c>
      <c r="BA88" s="21">
        <f>'2026 - WIP'!AU17</f>
        <v>1</v>
      </c>
      <c r="BB88" s="21">
        <f>'2026 - WIP'!AV17</f>
        <v>0</v>
      </c>
      <c r="BC88" s="21">
        <f>'2026 - WIP'!AW17</f>
        <v>9.14</v>
      </c>
      <c r="BD88" s="21">
        <f>'2026 - WIP'!AX17</f>
        <v>6.8550000000000004</v>
      </c>
      <c r="BE88" s="21">
        <f>'2026 - WIP'!AY17</f>
        <v>0.33750000000000002</v>
      </c>
      <c r="BF88" s="130">
        <f>'2026 - WIP'!AZ17</f>
        <v>0</v>
      </c>
      <c r="BG88" s="103">
        <f>'2026 - WIP'!BA17</f>
        <v>0</v>
      </c>
      <c r="BH88" s="23">
        <f>'2026 - WIP'!BB17</f>
        <v>1</v>
      </c>
      <c r="BI88" s="23">
        <f>'2026 - WIP'!BC17</f>
        <v>0</v>
      </c>
      <c r="BJ88" s="23">
        <f>'2026 - WIP'!BD17</f>
        <v>0</v>
      </c>
      <c r="BK88" s="23">
        <f>'2026 - WIP'!BE17</f>
        <v>0</v>
      </c>
      <c r="BL88" s="23">
        <f>'2026 - WIP'!BF17</f>
        <v>0</v>
      </c>
      <c r="BM88" s="23">
        <f>'2026 - WIP'!BG17</f>
        <v>0</v>
      </c>
      <c r="BN88" s="74">
        <f>'2026 - WIP'!BH17</f>
        <v>0</v>
      </c>
      <c r="BO88" s="74">
        <f>'2026 - WIP'!BI17</f>
        <v>0</v>
      </c>
      <c r="BP88" s="74">
        <f>'2026 - WIP'!BJ17</f>
        <v>0</v>
      </c>
      <c r="BQ88" s="23">
        <f>'2026 - WIP'!BK17</f>
        <v>0</v>
      </c>
      <c r="BR88" s="23">
        <f>'2026 - WIP'!BL17</f>
        <v>1</v>
      </c>
      <c r="BS88" s="55">
        <f>'2026 - WIP'!BM17</f>
        <v>0</v>
      </c>
      <c r="BT88" s="61">
        <f>'2026 - WIP'!BN17</f>
        <v>0</v>
      </c>
      <c r="BU88" s="61">
        <f>'2026 - WIP'!BO17</f>
        <v>0</v>
      </c>
      <c r="BV88" s="61">
        <f>'2026 - WIP'!BP17</f>
        <v>0</v>
      </c>
      <c r="BW88" s="72">
        <f>'2026 - WIP'!BQ17</f>
        <v>0</v>
      </c>
      <c r="BX88" s="61">
        <f>'2026 - WIP'!BR17</f>
        <v>0</v>
      </c>
      <c r="BY88" s="22">
        <f>'2026 - WIP'!BS17</f>
        <v>0</v>
      </c>
      <c r="BZ88" s="23">
        <f>'2026 - WIP'!BT17</f>
        <v>1</v>
      </c>
      <c r="CA88" s="23">
        <f>'2026 - WIP'!BU17</f>
        <v>0</v>
      </c>
      <c r="CB88" s="23">
        <f>'2026 - WIP'!BV17</f>
        <v>0</v>
      </c>
      <c r="CC88" s="23">
        <f>'2026 - WIP'!BW17</f>
        <v>0</v>
      </c>
      <c r="CD88" s="23">
        <f>'2026 - WIP'!BX17</f>
        <v>0</v>
      </c>
      <c r="CE88" s="23">
        <f>'2026 - WIP'!BY17</f>
        <v>0</v>
      </c>
      <c r="CF88" s="74">
        <f>'2026 - WIP'!BZ17</f>
        <v>0</v>
      </c>
      <c r="CG88" s="74">
        <f>'2026 - WIP'!CA17</f>
        <v>0</v>
      </c>
      <c r="CH88" s="74">
        <f>'2026 - WIP'!CB17</f>
        <v>0</v>
      </c>
      <c r="CI88" s="23">
        <f>'2026 - WIP'!CC17</f>
        <v>0</v>
      </c>
      <c r="CJ88" s="23">
        <f>'2026 - WIP'!CD17</f>
        <v>1</v>
      </c>
      <c r="CK88" s="55">
        <f>'2026 - WIP'!CE17</f>
        <v>0</v>
      </c>
      <c r="CL88" s="61">
        <f>'2026 - WIP'!CF17</f>
        <v>0</v>
      </c>
      <c r="CM88" s="61">
        <f>'2026 - WIP'!CG17</f>
        <v>0</v>
      </c>
      <c r="CN88" s="61">
        <f>'2026 - WIP'!CH17</f>
        <v>0</v>
      </c>
      <c r="CO88" s="73">
        <f>'2026 - WIP'!CI17</f>
        <v>0</v>
      </c>
      <c r="CP88" s="62">
        <f>'2026 - WIP'!CJ17</f>
        <v>0</v>
      </c>
      <c r="CQ88" s="22">
        <f>'2026 - WIP'!CK17</f>
        <v>2206</v>
      </c>
      <c r="CR88" s="23">
        <f>'2026 - WIP'!CL17</f>
        <v>3746</v>
      </c>
      <c r="CS88" s="23">
        <f>'2026 - WIP'!CM17</f>
        <v>15</v>
      </c>
      <c r="CT88" s="23">
        <f>'2026 - WIP'!CN17</f>
        <v>9</v>
      </c>
      <c r="CU88" s="23">
        <f>'2026 - WIP'!CO17</f>
        <v>298</v>
      </c>
      <c r="CV88" s="23">
        <f>'2026 - WIP'!CP17</f>
        <v>185</v>
      </c>
      <c r="CW88" s="23">
        <f>'2026 - WIP'!CQ17</f>
        <v>70.5</v>
      </c>
      <c r="CX88" s="24">
        <f>'2026 - WIP'!CR17</f>
        <v>4.2</v>
      </c>
      <c r="CY88" s="24">
        <f>'2026 - WIP'!CS17</f>
        <v>3.7</v>
      </c>
      <c r="CZ88" s="23">
        <f>'2026 - WIP'!CT17</f>
        <v>41.7</v>
      </c>
      <c r="DA88" s="23">
        <f>'2026 - WIP'!CU17</f>
        <v>66</v>
      </c>
      <c r="DB88" s="23">
        <f>'2026 - WIP'!CV17</f>
        <v>1979</v>
      </c>
      <c r="DC88" s="55">
        <f>'2026 - WIP'!CW17</f>
        <v>12</v>
      </c>
      <c r="DD88" s="61">
        <f>'2026 - WIP'!CX17</f>
        <v>5.5</v>
      </c>
      <c r="DE88" s="61">
        <f>'2026 - WIP'!CY17</f>
        <v>2</v>
      </c>
      <c r="DF88" s="61">
        <f>'2026 - WIP'!CZ17</f>
        <v>2</v>
      </c>
      <c r="DG88" s="73">
        <f>'2026 - WIP'!DA17</f>
        <v>1.25</v>
      </c>
      <c r="DH88" s="62">
        <f>'2026 - WIP'!DB17</f>
        <v>2</v>
      </c>
      <c r="DI88" s="22">
        <f>'2026 - WIP'!DC17</f>
        <v>3952</v>
      </c>
      <c r="DJ88" s="23">
        <f>'2026 - WIP'!DD17</f>
        <v>4068</v>
      </c>
      <c r="DK88" s="23">
        <f>'2026 - WIP'!DE17</f>
        <v>27</v>
      </c>
      <c r="DL88" s="23">
        <f>'2026 - WIP'!DF17</f>
        <v>11</v>
      </c>
      <c r="DM88" s="23">
        <f>'2026 - WIP'!DG17</f>
        <v>474</v>
      </c>
      <c r="DN88" s="23">
        <f>'2026 - WIP'!DH17</f>
        <v>314</v>
      </c>
      <c r="DO88" s="23">
        <f>'2026 - WIP'!DI17</f>
        <v>76.7</v>
      </c>
      <c r="DP88" s="74">
        <f>'2026 - WIP'!DJ17</f>
        <v>3.4</v>
      </c>
      <c r="DQ88" s="74">
        <f>'2026 - WIP'!DK17</f>
        <v>3.4</v>
      </c>
      <c r="DR88" s="74">
        <f>'2026 - WIP'!DL17</f>
        <v>54.5</v>
      </c>
      <c r="DS88" s="23">
        <f>'2026 - WIP'!DM17</f>
        <v>86</v>
      </c>
      <c r="DT88" s="23">
        <f>'2026 - WIP'!DN17</f>
        <v>1608</v>
      </c>
      <c r="DU88" s="55">
        <f>'2026 - WIP'!DO17</f>
        <v>41</v>
      </c>
      <c r="DV88" s="61">
        <f>'2026 - WIP'!DP17</f>
        <v>2.1</v>
      </c>
      <c r="DW88" s="61">
        <f>'2026 - WIP'!DQ17</f>
        <v>4</v>
      </c>
      <c r="DX88" s="61">
        <f>'2026 - WIP'!DR17</f>
        <v>2</v>
      </c>
      <c r="DY88" s="73">
        <f>'2026 - WIP'!DS17</f>
        <v>1.1000000000000001</v>
      </c>
      <c r="DZ88" s="62">
        <f>'2026 - WIP'!DT17</f>
        <v>2</v>
      </c>
      <c r="EA88" s="22">
        <f>'2026 - WIP'!DU17</f>
        <v>1000</v>
      </c>
      <c r="EB88" s="23">
        <f>'2026 - WIP'!DV17</f>
        <v>1024</v>
      </c>
      <c r="EC88" s="23">
        <f>'2026 - WIP'!DW17</f>
        <v>11</v>
      </c>
      <c r="ED88" s="23">
        <f>'2026 - WIP'!DX17</f>
        <v>2</v>
      </c>
      <c r="EE88" s="23">
        <f>'2026 - WIP'!DY17</f>
        <v>103</v>
      </c>
      <c r="EF88" s="23">
        <f>'2026 - WIP'!DZ17</f>
        <v>70</v>
      </c>
      <c r="EG88" s="23">
        <f>'2026 - WIP'!EA17</f>
        <v>73.5</v>
      </c>
      <c r="EH88" s="24">
        <f>'2026 - WIP'!EB17</f>
        <v>2.8</v>
      </c>
      <c r="EI88" s="24">
        <f>'2026 - WIP'!EC17</f>
        <v>2.6</v>
      </c>
      <c r="EJ88" s="24">
        <f>'2026 - WIP'!ED17</f>
        <v>35.700000000000003</v>
      </c>
      <c r="EK88" s="23">
        <f>'2026 - WIP'!EE17</f>
        <v>28</v>
      </c>
      <c r="EL88" s="23">
        <f>'2026 - WIP'!EF17</f>
        <v>525</v>
      </c>
      <c r="EM88" s="55">
        <f>'2026 - WIP'!EG17</f>
        <v>8</v>
      </c>
      <c r="EN88" s="73">
        <f>'2026 - WIP'!EH17</f>
        <v>3.5</v>
      </c>
      <c r="EO88" s="61">
        <f>'2026 - WIP'!EI17</f>
        <v>0</v>
      </c>
      <c r="EP88" s="61">
        <f>'2026 - WIP'!EJ17</f>
        <v>0</v>
      </c>
      <c r="EQ88" s="73">
        <f>'2026 - WIP'!EK17</f>
        <v>3.25</v>
      </c>
      <c r="ER88" s="62">
        <f>'2026 - WIP'!EL17</f>
        <v>1</v>
      </c>
    </row>
    <row r="89" spans="1:148" ht="15.75" customHeight="1" x14ac:dyDescent="0.2">
      <c r="A89" s="111">
        <f t="shared" si="4"/>
        <v>87</v>
      </c>
      <c r="B89" s="109">
        <f>'2022'!A10</f>
        <v>8</v>
      </c>
      <c r="C89" s="109">
        <v>2022</v>
      </c>
      <c r="D89" s="86" t="str">
        <f>'2022'!B10</f>
        <v>Bailey Zappe</v>
      </c>
      <c r="E89" s="86" t="str" cm="1">
        <f t="array" ref="E89">_xlfn.IFS(F89&gt;13,"Cornerstone",AND(F89&gt;11.5,F89&lt;13),"Elite",AND(F89&gt;10,F89&lt;11.5),"Elite Upside",AND(F89&gt;=8.5,F89&lt;10),"Upside",AND(F89&gt;6.25,F89&lt;8.5),"Upside Lite",AND(F89&gt;4.5,F89&lt;6.25),"Outlier",AND(F89&gt;=3.5,F89&lt;4.5),"Outlier Lite",F89&lt;3.5,"Purgatory")</f>
        <v>Outlier</v>
      </c>
      <c r="F89" s="11">
        <f>'2022'!C10</f>
        <v>4.6112500000000001</v>
      </c>
      <c r="G89" s="11">
        <f t="shared" si="5"/>
        <v>57.9</v>
      </c>
      <c r="H89" s="245">
        <f t="shared" si="6"/>
        <v>-0.19048602276940793</v>
      </c>
      <c r="I89" s="43" t="str">
        <f>'2022'!D10</f>
        <v>Western Kentucky</v>
      </c>
      <c r="J89" s="14">
        <f>'2022'!E10</f>
        <v>10</v>
      </c>
      <c r="K89" s="44">
        <f>'2022'!F10</f>
        <v>36276</v>
      </c>
      <c r="L89" s="15">
        <f>'2022'!G10</f>
        <v>26.44109589041096</v>
      </c>
      <c r="M89" s="15" t="str">
        <f>'2022'!H10</f>
        <v>RS SR</v>
      </c>
      <c r="N89" s="15">
        <f>'2022'!I10</f>
        <v>23.019178082191782</v>
      </c>
      <c r="O89" s="15" t="str">
        <f>'2022'!J10</f>
        <v>Pocket Passer</v>
      </c>
      <c r="P89" s="14">
        <f>'2022'!K10</f>
        <v>72</v>
      </c>
      <c r="Q89" s="14">
        <f>'2022'!L10</f>
        <v>215</v>
      </c>
      <c r="R89" s="15">
        <f t="shared" si="7"/>
        <v>29.158919043146728</v>
      </c>
      <c r="S89" s="14">
        <f>'2022'!M10</f>
        <v>4.88</v>
      </c>
      <c r="T89" s="16">
        <f>'2022'!N10</f>
        <v>4</v>
      </c>
      <c r="U89" s="46">
        <f>'2022'!O10</f>
        <v>0.10647405029427501</v>
      </c>
      <c r="V89" s="47">
        <f>'2022'!P10</f>
        <v>0.19137466307277629</v>
      </c>
      <c r="W89" s="47">
        <f>'2022'!Q10</f>
        <v>7.5542258788332081E-2</v>
      </c>
      <c r="X89" s="47">
        <f>'2022'!R10</f>
        <v>0.99510337323177367</v>
      </c>
      <c r="Y89" s="47">
        <f>'2022'!S10</f>
        <v>0.98263027295285355</v>
      </c>
      <c r="Z89" s="17">
        <f>'2022'!T10</f>
        <v>0.98886682309231366</v>
      </c>
      <c r="AA89" s="17">
        <f>'2022'!U10</f>
        <v>0.5933200938553882</v>
      </c>
      <c r="AB89" s="17">
        <f>'2022'!V10</f>
        <v>0.1875</v>
      </c>
      <c r="AC89" s="17">
        <f>'2022'!W10</f>
        <v>8.5106382978723402E-2</v>
      </c>
      <c r="AD89" s="17">
        <f>'2022'!X10</f>
        <v>0.13630319148936171</v>
      </c>
      <c r="AE89" s="18">
        <f>'2022'!Y10</f>
        <v>8.1781914893617025E-2</v>
      </c>
      <c r="AF89" s="19">
        <f>'2022'!Z10</f>
        <v>21.367123287671234</v>
      </c>
      <c r="AG89" s="20">
        <f>'2022'!AA10</f>
        <v>75.820940562584838</v>
      </c>
      <c r="AH89" s="71">
        <f>'2022'!AB10</f>
        <v>0.68740955137481907</v>
      </c>
      <c r="AI89" s="102">
        <f>'2022'!AC10</f>
        <v>12.505263157894737</v>
      </c>
      <c r="AJ89" s="71">
        <f>'2022'!AD10</f>
        <v>0.77500000000000002</v>
      </c>
      <c r="AK89" s="71">
        <f>'2022'!AE10</f>
        <v>6.5000000000000002E-2</v>
      </c>
      <c r="AL89" s="71">
        <f>'2022'!AF10</f>
        <v>2.7999999999999997E-2</v>
      </c>
      <c r="AM89" s="70">
        <f>'2022'!AG10</f>
        <v>0.58899999999999997</v>
      </c>
      <c r="AN89" s="20">
        <f>'2022'!AH10</f>
        <v>3.6</v>
      </c>
      <c r="AO89" s="20">
        <f>'2022'!AI10</f>
        <v>6.6666666666666666E-2</v>
      </c>
      <c r="AP89" s="76">
        <f>'2022'!AJ10</f>
        <v>2.75</v>
      </c>
      <c r="AQ89" s="21">
        <f>'2022'!AK10</f>
        <v>2</v>
      </c>
      <c r="AR89" s="21">
        <f>'2022'!AL10</f>
        <v>5</v>
      </c>
      <c r="AS89" s="21">
        <f>'2022'!AM10</f>
        <v>7</v>
      </c>
      <c r="AT89" s="21">
        <f>'2022'!AN10</f>
        <v>5</v>
      </c>
      <c r="AU89" s="21">
        <f>'2022'!AO10</f>
        <v>7</v>
      </c>
      <c r="AV89" s="21">
        <f>'2022'!AP10</f>
        <v>9</v>
      </c>
      <c r="AW89" s="21">
        <f>'2022'!AQ10</f>
        <v>3</v>
      </c>
      <c r="AX89" s="21">
        <f>'2022'!AR10</f>
        <v>1</v>
      </c>
      <c r="AY89" s="21">
        <f>'2022'!AS10</f>
        <v>0</v>
      </c>
      <c r="AZ89" s="21">
        <f>'2022'!AT10</f>
        <v>6</v>
      </c>
      <c r="BA89" s="21">
        <f>'2022'!AU10</f>
        <v>3</v>
      </c>
      <c r="BB89" s="21">
        <f>'2022'!AV10</f>
        <v>0</v>
      </c>
      <c r="BC89" s="21">
        <f>'2022'!AW10</f>
        <v>9.43</v>
      </c>
      <c r="BD89" s="21">
        <f>'2022'!AX10</f>
        <v>7.0724999999999998</v>
      </c>
      <c r="BE89" s="21">
        <f>'2022'!AY10</f>
        <v>0.375</v>
      </c>
      <c r="BF89" s="130">
        <f>'2022'!AZ10</f>
        <v>0</v>
      </c>
      <c r="BG89" s="103">
        <f>'2022'!BA10</f>
        <v>199</v>
      </c>
      <c r="BH89" s="23">
        <f>'2022'!BB10</f>
        <v>1869</v>
      </c>
      <c r="BI89" s="23">
        <f>'2022'!BC10</f>
        <v>0</v>
      </c>
      <c r="BJ89" s="23">
        <f>'2022'!BD10</f>
        <v>0</v>
      </c>
      <c r="BK89" s="23">
        <f>'2022'!BE10</f>
        <v>33</v>
      </c>
      <c r="BL89" s="23">
        <f>'2022'!BF10</f>
        <v>21</v>
      </c>
      <c r="BM89" s="23">
        <f>'2022'!BG10</f>
        <v>81.5</v>
      </c>
      <c r="BN89" s="74">
        <f>'2022'!BH10</f>
        <v>2.7</v>
      </c>
      <c r="BO89" s="74">
        <f>'2022'!BI10</f>
        <v>2.2999999999999998</v>
      </c>
      <c r="BP89" s="74">
        <f>'2022'!BJ10</f>
        <v>33.299999999999997</v>
      </c>
      <c r="BQ89" s="23">
        <f>'2022'!BK10</f>
        <v>12</v>
      </c>
      <c r="BR89" s="23">
        <f>'2022'!BL10</f>
        <v>1106</v>
      </c>
      <c r="BS89" s="55">
        <f>'2022'!BM10</f>
        <v>5</v>
      </c>
      <c r="BT89" s="61">
        <f>'2022'!BN10</f>
        <v>0</v>
      </c>
      <c r="BU89" s="61">
        <f>'2022'!BO10</f>
        <v>0</v>
      </c>
      <c r="BV89" s="61">
        <f>'2022'!BP10</f>
        <v>0</v>
      </c>
      <c r="BW89" s="72">
        <f>'2022'!BQ10</f>
        <v>1.2</v>
      </c>
      <c r="BX89" s="61">
        <f>'2022'!BR10</f>
        <v>0</v>
      </c>
      <c r="BY89" s="22">
        <f>'2022'!BS10</f>
        <v>568</v>
      </c>
      <c r="BZ89" s="23">
        <f>'2022'!BT10</f>
        <v>2968</v>
      </c>
      <c r="CA89" s="23">
        <f>'2022'!BU10</f>
        <v>5</v>
      </c>
      <c r="CB89" s="23">
        <f>'2022'!BV10</f>
        <v>3</v>
      </c>
      <c r="CC89" s="23">
        <f>'2022'!BW10</f>
        <v>83</v>
      </c>
      <c r="CD89" s="23">
        <f>'2022'!BX10</f>
        <v>44</v>
      </c>
      <c r="CE89" s="23">
        <f>'2022'!BY10</f>
        <v>69.599999999999994</v>
      </c>
      <c r="CF89" s="74">
        <f>'2022'!BZ10</f>
        <v>2.2999999999999998</v>
      </c>
      <c r="CG89" s="74">
        <f>'2022'!CA10</f>
        <v>3.8</v>
      </c>
      <c r="CH89" s="74">
        <f>'2022'!CB10</f>
        <v>63.6</v>
      </c>
      <c r="CI89" s="23">
        <f>'2022'!CC10</f>
        <v>67</v>
      </c>
      <c r="CJ89" s="23">
        <f>'2022'!CD10</f>
        <v>1369</v>
      </c>
      <c r="CK89" s="55">
        <f>'2022'!CE10</f>
        <v>16</v>
      </c>
      <c r="CL89" s="61">
        <f>'2022'!CF10</f>
        <v>0</v>
      </c>
      <c r="CM89" s="61">
        <f>'2022'!CG10</f>
        <v>0</v>
      </c>
      <c r="CN89" s="61">
        <f>'2022'!CH10</f>
        <v>1</v>
      </c>
      <c r="CO89" s="73">
        <f>'2022'!CI10</f>
        <v>1.19</v>
      </c>
      <c r="CP89" s="62">
        <f>'2022'!CJ10</f>
        <v>4</v>
      </c>
      <c r="CQ89" s="22">
        <f>'2022'!CK10</f>
        <v>303</v>
      </c>
      <c r="CR89" s="23">
        <f>'2022'!CL10</f>
        <v>4011</v>
      </c>
      <c r="CS89" s="23">
        <f>'2022'!CM10</f>
        <v>2</v>
      </c>
      <c r="CT89" s="23">
        <f>'2022'!CN10</f>
        <v>0</v>
      </c>
      <c r="CU89" s="23">
        <f>'2022'!CO10</f>
        <v>40</v>
      </c>
      <c r="CV89" s="23">
        <f>'2022'!CP10</f>
        <v>29</v>
      </c>
      <c r="CW89" s="23">
        <f>'2022'!CQ10</f>
        <v>88.9</v>
      </c>
      <c r="CX89" s="24">
        <f>'2022'!CR10</f>
        <v>7.3</v>
      </c>
      <c r="CY89" s="24">
        <f>'2022'!CS10</f>
        <v>7.8</v>
      </c>
      <c r="CZ89" s="23">
        <f>'2022'!CT10</f>
        <v>80</v>
      </c>
      <c r="DA89" s="23">
        <f>'2022'!CU10</f>
        <v>18</v>
      </c>
      <c r="DB89" s="23">
        <f>'2022'!CV10</f>
        <v>1540</v>
      </c>
      <c r="DC89" s="55">
        <f>'2022'!CW10</f>
        <v>4</v>
      </c>
      <c r="DD89" s="61">
        <f>'2022'!CX10</f>
        <v>0</v>
      </c>
      <c r="DE89" s="61">
        <f>'2022'!CY10</f>
        <v>0</v>
      </c>
      <c r="DF89" s="61">
        <f>'2022'!CZ10</f>
        <v>0</v>
      </c>
      <c r="DG89" s="73">
        <f>'2022'!DA10</f>
        <v>1.75</v>
      </c>
      <c r="DH89" s="62">
        <f>'2022'!DB10</f>
        <v>1</v>
      </c>
      <c r="DI89" s="22">
        <f>'2022'!DC10</f>
        <v>1829</v>
      </c>
      <c r="DJ89" s="23">
        <f>'2022'!DD10</f>
        <v>1838</v>
      </c>
      <c r="DK89" s="23">
        <f>'2022'!DE10</f>
        <v>15</v>
      </c>
      <c r="DL89" s="23">
        <f>'2022'!DF10</f>
        <v>1</v>
      </c>
      <c r="DM89" s="23">
        <f>'2022'!DG10</f>
        <v>218</v>
      </c>
      <c r="DN89" s="23">
        <f>'2022'!DH10</f>
        <v>142</v>
      </c>
      <c r="DO89" s="23">
        <f>'2022'!DI10</f>
        <v>77.5</v>
      </c>
      <c r="DP89" s="74">
        <f>'2022'!DJ10</f>
        <v>4.3</v>
      </c>
      <c r="DQ89" s="74">
        <f>'2022'!DK10</f>
        <v>2.8</v>
      </c>
      <c r="DR89" s="74">
        <f>'2022'!DL10</f>
        <v>51.9</v>
      </c>
      <c r="DS89" s="23">
        <f>'2022'!DM10</f>
        <v>66</v>
      </c>
      <c r="DT89" s="23">
        <f>'2022'!DN10</f>
        <v>352</v>
      </c>
      <c r="DU89" s="55">
        <f>'2022'!DO10</f>
        <v>16</v>
      </c>
      <c r="DV89" s="61">
        <f>'2022'!DP10</f>
        <v>0</v>
      </c>
      <c r="DW89" s="61">
        <f>'2022'!DQ10</f>
        <v>0</v>
      </c>
      <c r="DX89" s="61">
        <f>'2022'!DR10</f>
        <v>1</v>
      </c>
      <c r="DY89" s="73">
        <f>'2022'!DS10</f>
        <v>2.75</v>
      </c>
      <c r="DZ89" s="62">
        <f>'2022'!DT10</f>
        <v>1</v>
      </c>
      <c r="EA89" s="22">
        <f>'2022'!DU10</f>
        <v>5940</v>
      </c>
      <c r="EB89" s="23">
        <f>'2022'!DV10</f>
        <v>6045</v>
      </c>
      <c r="EC89" s="23">
        <f>'2022'!DW10</f>
        <v>62</v>
      </c>
      <c r="ED89" s="23">
        <f>'2022'!DX10</f>
        <v>11</v>
      </c>
      <c r="EE89" s="23">
        <f>'2022'!DY10</f>
        <v>691</v>
      </c>
      <c r="EF89" s="23">
        <f>'2022'!DZ10</f>
        <v>475</v>
      </c>
      <c r="EG89" s="23">
        <f>'2022'!EA10</f>
        <v>77.3</v>
      </c>
      <c r="EH89" s="24">
        <f>'2022'!EB10</f>
        <v>6.5</v>
      </c>
      <c r="EI89" s="24">
        <f>'2022'!EC10</f>
        <v>3.1</v>
      </c>
      <c r="EJ89" s="24">
        <f>'2022'!ED10</f>
        <v>58.9</v>
      </c>
      <c r="EK89" s="23">
        <f>'2022'!EE10</f>
        <v>140</v>
      </c>
      <c r="EL89" s="23">
        <f>'2022'!EF10</f>
        <v>1645</v>
      </c>
      <c r="EM89" s="55">
        <f>'2022'!EG10</f>
        <v>15</v>
      </c>
      <c r="EN89" s="73">
        <f>'2022'!EH10</f>
        <v>3.6</v>
      </c>
      <c r="EO89" s="61">
        <f>'2022'!EI10</f>
        <v>3</v>
      </c>
      <c r="EP89" s="61">
        <f>'2022'!EJ10</f>
        <v>1</v>
      </c>
      <c r="EQ89" s="73">
        <f>'2022'!EK10</f>
        <v>1.1499999999999999</v>
      </c>
      <c r="ER89" s="62">
        <f>'2022'!EL10</f>
        <v>3</v>
      </c>
    </row>
    <row r="90" spans="1:148" ht="15.75" customHeight="1" x14ac:dyDescent="0.2">
      <c r="A90" s="111">
        <f t="shared" si="4"/>
        <v>88</v>
      </c>
      <c r="B90" s="109">
        <f>'2025'!A9</f>
        <v>7</v>
      </c>
      <c r="C90" s="109">
        <v>2025</v>
      </c>
      <c r="D90" s="86" t="str">
        <f>'2025'!B9</f>
        <v>Shedeur Sanders</v>
      </c>
      <c r="E90" s="86" t="str" cm="1">
        <f t="array" ref="E90">_xlfn.IFS(F90&gt;13,"Cornerstone",AND(F90&gt;11.5,F90&lt;13),"Elite",AND(F90&gt;10,F90&lt;11.5),"Elite Upside",AND(F90&gt;=8.5,F90&lt;10),"Upside",AND(F90&gt;6.25,F90&lt;8.5),"Upside Lite",AND(F90&gt;4.5,F90&lt;6.25),"Outlier",AND(F90&gt;=3.5,F90&lt;4.5),"Outlier Lite",F90&lt;3.5,"Purgatory")</f>
        <v>Outlier</v>
      </c>
      <c r="F90" s="11">
        <f>'2025'!C9</f>
        <v>4.60434375</v>
      </c>
      <c r="G90" s="11">
        <f t="shared" si="5"/>
        <v>57.4</v>
      </c>
      <c r="H90" s="245">
        <f t="shared" si="6"/>
        <v>-0.19250222987929658</v>
      </c>
      <c r="I90" s="43" t="str">
        <f>'2025'!D9</f>
        <v>Colorado</v>
      </c>
      <c r="J90" s="14">
        <f>'2025'!E9</f>
        <v>3</v>
      </c>
      <c r="K90" s="44">
        <f>'2025'!F9</f>
        <v>37294</v>
      </c>
      <c r="L90" s="15">
        <f>'2025'!G9</f>
        <v>23.652054794520549</v>
      </c>
      <c r="M90" s="15" t="str">
        <f>'2025'!H9</f>
        <v>SR</v>
      </c>
      <c r="N90" s="15">
        <f>'2025'!I9</f>
        <v>23.232876712328768</v>
      </c>
      <c r="O90" s="15" t="str">
        <f>'2025'!J9</f>
        <v>Distributor</v>
      </c>
      <c r="P90" s="14">
        <f>'2025'!K9</f>
        <v>74</v>
      </c>
      <c r="Q90" s="14">
        <f>'2025'!L9</f>
        <v>215</v>
      </c>
      <c r="R90" s="15">
        <f t="shared" si="7"/>
        <v>27.604060686572797</v>
      </c>
      <c r="S90" s="14">
        <f>'2025'!M9</f>
        <v>4.75</v>
      </c>
      <c r="T90" s="16">
        <f>'2025'!N9</f>
        <v>5</v>
      </c>
      <c r="U90" s="46">
        <f>'2025'!O9</f>
        <v>0</v>
      </c>
      <c r="V90" s="47">
        <f>'2025'!P9</f>
        <v>1</v>
      </c>
      <c r="W90" s="47">
        <f>'2025'!Q9</f>
        <v>0.97069502074688796</v>
      </c>
      <c r="X90" s="47">
        <f>'2025'!R9</f>
        <v>0.91343705799151342</v>
      </c>
      <c r="Y90" s="47">
        <f>'2025'!S9</f>
        <v>1</v>
      </c>
      <c r="Z90" s="17">
        <f>'2025'!T9</f>
        <v>1</v>
      </c>
      <c r="AA90" s="17">
        <f>'2025'!U9</f>
        <v>0.9</v>
      </c>
      <c r="AB90" s="17">
        <f>'2025'!V9</f>
        <v>0.2836826347305389</v>
      </c>
      <c r="AC90" s="17">
        <f>'2025'!W9</f>
        <v>0.24918300653594772</v>
      </c>
      <c r="AD90" s="17">
        <f>'2025'!X9</f>
        <v>0.26643282063324331</v>
      </c>
      <c r="AE90" s="18">
        <f>'2025'!Y9</f>
        <v>0.23978953856991897</v>
      </c>
      <c r="AF90" s="19">
        <f>'2025'!Z9</f>
        <v>19.575342465753426</v>
      </c>
      <c r="AG90" s="20">
        <f>'2025'!AA9</f>
        <v>84.46835122505199</v>
      </c>
      <c r="AH90" s="71">
        <f>'2025'!AB9</f>
        <v>0.73388773388773387</v>
      </c>
      <c r="AI90" s="102">
        <f>'2025'!AC9</f>
        <v>11.708215297450424</v>
      </c>
      <c r="AJ90" s="71">
        <f>'2025'!AD9</f>
        <v>0.81799999999999995</v>
      </c>
      <c r="AK90" s="71">
        <f>'2025'!AE9</f>
        <v>0.05</v>
      </c>
      <c r="AL90" s="71">
        <f>'2025'!AF9</f>
        <v>1.3000000000000001E-2</v>
      </c>
      <c r="AM90" s="70">
        <f>'2025'!AG9</f>
        <v>0.49299999999999999</v>
      </c>
      <c r="AN90" s="20">
        <f>'2025'!AH9</f>
        <v>6.3</v>
      </c>
      <c r="AO90" s="20">
        <f>'2025'!AI9</f>
        <v>0.33333333333333331</v>
      </c>
      <c r="AP90" s="76">
        <f>'2025'!AJ9</f>
        <v>3.64</v>
      </c>
      <c r="AQ90" s="21">
        <f>'2025'!AK9</f>
        <v>6</v>
      </c>
      <c r="AR90" s="21">
        <f>'2025'!AL9</f>
        <v>4</v>
      </c>
      <c r="AS90" s="21">
        <f>'2025'!AM9</f>
        <v>10</v>
      </c>
      <c r="AT90" s="21">
        <f>'2025'!AN9</f>
        <v>2</v>
      </c>
      <c r="AU90" s="21">
        <f>'2025'!AO9</f>
        <v>10</v>
      </c>
      <c r="AV90" s="21">
        <f>'2025'!AP9</f>
        <v>4</v>
      </c>
      <c r="AW90" s="21">
        <f>'2025'!AQ9</f>
        <v>9</v>
      </c>
      <c r="AX90" s="21">
        <f>'2025'!AR9</f>
        <v>6</v>
      </c>
      <c r="AY90" s="21">
        <f>'2025'!AS9</f>
        <v>10</v>
      </c>
      <c r="AZ90" s="21">
        <f>'2025'!AT9</f>
        <v>8</v>
      </c>
      <c r="BA90" s="21">
        <f>'2025'!AU9</f>
        <v>1</v>
      </c>
      <c r="BB90" s="21">
        <f>'2025'!AV9</f>
        <v>0</v>
      </c>
      <c r="BC90" s="21">
        <f>'2025'!AW9</f>
        <v>8.879999999999999</v>
      </c>
      <c r="BD90" s="21">
        <f>'2025'!AX9</f>
        <v>7.1039999999999992</v>
      </c>
      <c r="BE90" s="21">
        <f>'2025'!AY9</f>
        <v>1.2375</v>
      </c>
      <c r="BF90" s="130">
        <f>'2025'!AZ9</f>
        <v>0.61875000000000002</v>
      </c>
      <c r="BG90" s="103">
        <f>'2025'!BA9</f>
        <v>0</v>
      </c>
      <c r="BH90" s="23">
        <f>'2025'!BB9</f>
        <v>1</v>
      </c>
      <c r="BI90" s="23">
        <f>'2025'!BC9</f>
        <v>0</v>
      </c>
      <c r="BJ90" s="23">
        <f>'2025'!BD9</f>
        <v>0</v>
      </c>
      <c r="BK90" s="23">
        <f>'2025'!BE9</f>
        <v>0</v>
      </c>
      <c r="BL90" s="23">
        <f>'2025'!BF9</f>
        <v>0</v>
      </c>
      <c r="BM90" s="23">
        <f>'2025'!BG9</f>
        <v>0</v>
      </c>
      <c r="BN90" s="74">
        <f>'2025'!BH9</f>
        <v>0</v>
      </c>
      <c r="BO90" s="74">
        <f>'2025'!BI9</f>
        <v>0</v>
      </c>
      <c r="BP90" s="74">
        <f>'2025'!BJ9</f>
        <v>0</v>
      </c>
      <c r="BQ90" s="23">
        <f>'2025'!BK9</f>
        <v>0</v>
      </c>
      <c r="BR90" s="23">
        <f>'2025'!BL9</f>
        <v>1</v>
      </c>
      <c r="BS90" s="55">
        <f>'2025'!BM9</f>
        <v>0</v>
      </c>
      <c r="BT90" s="61">
        <f>'2025'!BN9</f>
        <v>0</v>
      </c>
      <c r="BU90" s="61">
        <f>'2025'!BO9</f>
        <v>0</v>
      </c>
      <c r="BV90" s="61">
        <f>'2025'!BP9</f>
        <v>0</v>
      </c>
      <c r="BW90" s="72">
        <f>'2025'!BQ9</f>
        <v>0</v>
      </c>
      <c r="BX90" s="61">
        <f>'2025'!BR9</f>
        <v>0</v>
      </c>
      <c r="BY90" s="22">
        <f>'2025'!BS9</f>
        <v>3232</v>
      </c>
      <c r="BZ90" s="23">
        <f>'2025'!BT9</f>
        <v>3232</v>
      </c>
      <c r="CA90" s="23">
        <f>'2025'!BU9</f>
        <v>30</v>
      </c>
      <c r="CB90" s="23">
        <f>'2025'!BV9</f>
        <v>8</v>
      </c>
      <c r="CC90" s="23">
        <f>'2025'!BW9</f>
        <v>419</v>
      </c>
      <c r="CD90" s="23">
        <f>'2025'!BX9</f>
        <v>273</v>
      </c>
      <c r="CE90" s="23">
        <f>'2025'!BY9</f>
        <v>77</v>
      </c>
      <c r="CF90" s="74">
        <f>'2025'!BZ9</f>
        <v>5</v>
      </c>
      <c r="CG90" s="74">
        <f>'2025'!CA9</f>
        <v>2.1</v>
      </c>
      <c r="CH90" s="74">
        <f>'2025'!CB9</f>
        <v>50.7</v>
      </c>
      <c r="CI90" s="23">
        <f>'2025'!CC9</f>
        <v>282</v>
      </c>
      <c r="CJ90" s="23">
        <f>'2025'!CD9</f>
        <v>1468</v>
      </c>
      <c r="CK90" s="55">
        <f>'2025'!CE9</f>
        <v>72</v>
      </c>
      <c r="CL90" s="61">
        <f>'2025'!CF9</f>
        <v>3.9</v>
      </c>
      <c r="CM90" s="61">
        <f>'2025'!CG9</f>
        <v>3</v>
      </c>
      <c r="CN90" s="61">
        <f>'2025'!CH9</f>
        <v>10</v>
      </c>
      <c r="CO90" s="73">
        <f>'2025'!CI9</f>
        <v>2.76</v>
      </c>
      <c r="CP90" s="62">
        <f>'2025'!CJ9</f>
        <v>9</v>
      </c>
      <c r="CQ90" s="22">
        <f>'2025'!CK9</f>
        <v>3743</v>
      </c>
      <c r="CR90" s="23">
        <f>'2025'!CL9</f>
        <v>3856</v>
      </c>
      <c r="CS90" s="23">
        <f>'2025'!CM9</f>
        <v>40</v>
      </c>
      <c r="CT90" s="23">
        <f>'2025'!CN9</f>
        <v>6</v>
      </c>
      <c r="CU90" s="23">
        <f>'2025'!CO9</f>
        <v>493</v>
      </c>
      <c r="CV90" s="23">
        <f>'2025'!CP9</f>
        <v>348</v>
      </c>
      <c r="CW90" s="23">
        <f>'2025'!CQ9</f>
        <v>81.400000000000006</v>
      </c>
      <c r="CX90" s="24">
        <f>'2025'!CR9</f>
        <v>3.2</v>
      </c>
      <c r="CY90" s="24">
        <f>'2025'!CS9</f>
        <v>2</v>
      </c>
      <c r="CZ90" s="23">
        <f>'2025'!CT9</f>
        <v>44.8</v>
      </c>
      <c r="DA90" s="23">
        <f>'2025'!CU9</f>
        <v>373</v>
      </c>
      <c r="DB90" s="23">
        <f>'2025'!CV9</f>
        <v>2143</v>
      </c>
      <c r="DC90" s="55">
        <f>'2025'!CW9</f>
        <v>62</v>
      </c>
      <c r="DD90" s="61">
        <f>'2025'!CX9</f>
        <v>6</v>
      </c>
      <c r="DE90" s="61">
        <f>'2025'!CY9</f>
        <v>6</v>
      </c>
      <c r="DF90" s="61">
        <f>'2025'!CZ9</f>
        <v>19</v>
      </c>
      <c r="DG90" s="73">
        <f>'2025'!DA9</f>
        <v>3.48</v>
      </c>
      <c r="DH90" s="62">
        <f>'2025'!DB9</f>
        <v>13</v>
      </c>
      <c r="DI90" s="22">
        <f>'2025'!DC9</f>
        <v>3229</v>
      </c>
      <c r="DJ90" s="23">
        <f>'2025'!DD9</f>
        <v>3535</v>
      </c>
      <c r="DK90" s="23">
        <f>'2025'!DE9</f>
        <v>27</v>
      </c>
      <c r="DL90" s="23">
        <f>'2025'!DF9</f>
        <v>3</v>
      </c>
      <c r="DM90" s="23">
        <f>'2025'!DG9</f>
        <v>435</v>
      </c>
      <c r="DN90" s="23">
        <f>'2025'!DH9</f>
        <v>298</v>
      </c>
      <c r="DO90" s="23">
        <f>'2025'!DI9</f>
        <v>79.2</v>
      </c>
      <c r="DP90" s="74">
        <f>'2025'!DJ9</f>
        <v>5</v>
      </c>
      <c r="DQ90" s="74">
        <f>'2025'!DK9</f>
        <v>1.3</v>
      </c>
      <c r="DR90" s="74">
        <f>'2025'!DL9</f>
        <v>42.9</v>
      </c>
      <c r="DS90" s="23">
        <f>'2025'!DM9</f>
        <v>379</v>
      </c>
      <c r="DT90" s="23">
        <f>'2025'!DN9</f>
        <v>1336</v>
      </c>
      <c r="DU90" s="55">
        <f>'2025'!DO9</f>
        <v>60</v>
      </c>
      <c r="DV90" s="61">
        <f>'2025'!DP9</f>
        <v>6.3</v>
      </c>
      <c r="DW90" s="61">
        <f>'2025'!DQ9</f>
        <v>4</v>
      </c>
      <c r="DX90" s="61">
        <f>'2025'!DR9</f>
        <v>20</v>
      </c>
      <c r="DY90" s="73">
        <f>'2025'!DS9</f>
        <v>3.58</v>
      </c>
      <c r="DZ90" s="62">
        <f>'2025'!DT9</f>
        <v>15</v>
      </c>
      <c r="EA90" s="22">
        <f>'2025'!DU9</f>
        <v>4133</v>
      </c>
      <c r="EB90" s="23">
        <f>'2025'!DV9</f>
        <v>4133</v>
      </c>
      <c r="EC90" s="23">
        <f>'2025'!DW9</f>
        <v>37</v>
      </c>
      <c r="ED90" s="23">
        <f>'2025'!DX9</f>
        <v>10</v>
      </c>
      <c r="EE90" s="23">
        <f>'2025'!DY9</f>
        <v>481</v>
      </c>
      <c r="EF90" s="23">
        <f>'2025'!DZ9</f>
        <v>353</v>
      </c>
      <c r="EG90" s="23">
        <f>'2025'!EA9</f>
        <v>81.8</v>
      </c>
      <c r="EH90" s="24">
        <f>'2025'!EB9</f>
        <v>5</v>
      </c>
      <c r="EI90" s="24">
        <f>'2025'!EC9</f>
        <v>1.3</v>
      </c>
      <c r="EJ90" s="24">
        <f>'2025'!ED9</f>
        <v>49.3</v>
      </c>
      <c r="EK90" s="23">
        <f>'2025'!EE9</f>
        <v>305</v>
      </c>
      <c r="EL90" s="23">
        <f>'2025'!EF9</f>
        <v>1224</v>
      </c>
      <c r="EM90" s="55">
        <f>'2025'!EG9</f>
        <v>64</v>
      </c>
      <c r="EN90" s="73">
        <f>'2025'!EH9</f>
        <v>4.8</v>
      </c>
      <c r="EO90" s="61">
        <f>'2025'!EI9</f>
        <v>4</v>
      </c>
      <c r="EP90" s="61">
        <f>'2025'!EJ9</f>
        <v>10</v>
      </c>
      <c r="EQ90" s="73">
        <f>'2025'!EK9</f>
        <v>3.64</v>
      </c>
      <c r="ER90" s="62">
        <f>'2025'!EL9</f>
        <v>12</v>
      </c>
    </row>
    <row r="91" spans="1:148" ht="15.75" customHeight="1" x14ac:dyDescent="0.2">
      <c r="A91" s="111">
        <f t="shared" si="4"/>
        <v>89</v>
      </c>
      <c r="B91" s="109">
        <f>'2016'!A9</f>
        <v>7</v>
      </c>
      <c r="C91" s="109">
        <v>2016</v>
      </c>
      <c r="D91" s="86" t="str">
        <f>'2016'!B9</f>
        <v>Cardale Jones</v>
      </c>
      <c r="E91" s="86" t="str" cm="1">
        <f t="array" ref="E91">_xlfn.IFS(F91&gt;13,"Cornerstone",AND(F91&gt;11.5,F91&lt;13),"Elite",AND(F91&gt;10,F91&lt;11.5),"Elite Upside",AND(F91&gt;=8.5,F91&lt;10),"Upside",AND(F91&gt;6.25,F91&lt;8.5),"Upside Lite",AND(F91&gt;4.5,F91&lt;6.25),"Outlier",AND(F91&gt;=3.5,F91&lt;4.5),"Outlier Lite",F91&lt;3.5,"Purgatory")</f>
        <v>Outlier</v>
      </c>
      <c r="F91" s="11">
        <f>'2016'!C9</f>
        <v>4.57125</v>
      </c>
      <c r="G91" s="11">
        <f t="shared" si="5"/>
        <v>56.999999999999993</v>
      </c>
      <c r="H91" s="245">
        <f t="shared" si="6"/>
        <v>-0.20216360241039183</v>
      </c>
      <c r="I91" s="43" t="str">
        <f>'2016'!D9</f>
        <v>Ohio State</v>
      </c>
      <c r="J91" s="14">
        <f>'2016'!E9</f>
        <v>2</v>
      </c>
      <c r="K91" s="44">
        <f>'2016'!F9</f>
        <v>33876</v>
      </c>
      <c r="L91" s="15">
        <f>'2016'!G9</f>
        <v>33.016438356164386</v>
      </c>
      <c r="M91" s="15" t="str">
        <f>'2016'!H9</f>
        <v>JR</v>
      </c>
      <c r="N91" s="15">
        <f>'2016'!I9</f>
        <v>23.591780821917808</v>
      </c>
      <c r="O91" s="15" t="str">
        <f>'2016'!J9</f>
        <v>Game Manager</v>
      </c>
      <c r="P91" s="14">
        <f>'2016'!K9</f>
        <v>77</v>
      </c>
      <c r="Q91" s="14">
        <f>'2016'!L9</f>
        <v>264</v>
      </c>
      <c r="R91" s="15">
        <f t="shared" si="7"/>
        <v>31.305484503362329</v>
      </c>
      <c r="S91" s="14">
        <f>'2016'!M9</f>
        <v>4.8099999999999996</v>
      </c>
      <c r="T91" s="16">
        <f>'2016'!N9</f>
        <v>4</v>
      </c>
      <c r="U91" s="46">
        <f>'2016'!O9</f>
        <v>0</v>
      </c>
      <c r="V91" s="47">
        <f>'2016'!P9</f>
        <v>0</v>
      </c>
      <c r="W91" s="47">
        <f>'2016'!Q9</f>
        <v>1.0541110330288123E-3</v>
      </c>
      <c r="X91" s="47">
        <f>'2016'!R9</f>
        <v>0.23064472619368762</v>
      </c>
      <c r="Y91" s="47">
        <f>'2016'!S9</f>
        <v>0.59046454767726164</v>
      </c>
      <c r="Z91" s="17">
        <f>'2016'!T9</f>
        <v>0.59046454767726164</v>
      </c>
      <c r="AA91" s="17">
        <f>'2016'!U9</f>
        <v>0.59046454767726164</v>
      </c>
      <c r="AB91" s="17">
        <f>'2016'!V9</f>
        <v>8.6210946676062952E-2</v>
      </c>
      <c r="AC91" s="17">
        <f>'2016'!W9</f>
        <v>8.4351713859910582E-2</v>
      </c>
      <c r="AD91" s="17">
        <f>'2016'!X9</f>
        <v>8.528133026798676E-2</v>
      </c>
      <c r="AE91" s="18">
        <f>'2016'!Y9</f>
        <v>8.528133026798676E-2</v>
      </c>
      <c r="AF91" s="19">
        <f>'2016'!Z9</f>
        <v>22.934246575342467</v>
      </c>
      <c r="AG91" s="20">
        <f>'2016'!AA9</f>
        <v>98.6401257036987</v>
      </c>
      <c r="AH91" s="71">
        <f>'2016'!AB9</f>
        <v>0.61931818181818177</v>
      </c>
      <c r="AI91" s="102">
        <f>'2016'!AC9</f>
        <v>13.293577981651376</v>
      </c>
      <c r="AJ91" s="71">
        <f>'2016'!AD9</f>
        <v>0.72699999999999998</v>
      </c>
      <c r="AK91" s="71">
        <f>'2016'!AE9</f>
        <v>3.3000000000000002E-2</v>
      </c>
      <c r="AL91" s="71">
        <f>'2016'!AF9</f>
        <v>8.0000000000000002E-3</v>
      </c>
      <c r="AM91" s="70">
        <f>'2016'!AG9</f>
        <v>0.54200000000000004</v>
      </c>
      <c r="AN91" s="20">
        <f>'2016'!AH9</f>
        <v>5.3</v>
      </c>
      <c r="AO91" s="20">
        <f>'2016'!AI9</f>
        <v>0.31707317073170732</v>
      </c>
      <c r="AP91" s="76">
        <f>'2016'!AJ9</f>
        <v>3.51</v>
      </c>
      <c r="AQ91" s="21">
        <f>'2016'!AK9</f>
        <v>0</v>
      </c>
      <c r="AR91" s="21">
        <f>'2016'!AL9</f>
        <v>7</v>
      </c>
      <c r="AS91" s="21">
        <f>'2016'!AM9</f>
        <v>2</v>
      </c>
      <c r="AT91" s="21">
        <f>'2016'!AN9</f>
        <v>0</v>
      </c>
      <c r="AU91" s="21">
        <f>'2016'!AO9</f>
        <v>10</v>
      </c>
      <c r="AV91" s="21">
        <f>'2016'!AP9</f>
        <v>7</v>
      </c>
      <c r="AW91" s="21">
        <f>'2016'!AQ9</f>
        <v>3</v>
      </c>
      <c r="AX91" s="21">
        <f>'2016'!AR9</f>
        <v>4</v>
      </c>
      <c r="AY91" s="21">
        <f>'2016'!AS9</f>
        <v>10</v>
      </c>
      <c r="AZ91" s="21">
        <f>'2016'!AT9</f>
        <v>8</v>
      </c>
      <c r="BA91" s="21">
        <f>'2016'!AU9</f>
        <v>3</v>
      </c>
      <c r="BB91" s="21">
        <f>'2016'!AV9</f>
        <v>0</v>
      </c>
      <c r="BC91" s="21">
        <f>'2016'!AW9</f>
        <v>7.19</v>
      </c>
      <c r="BD91" s="21">
        <f>'2016'!AX9</f>
        <v>5.3925000000000001</v>
      </c>
      <c r="BE91" s="21">
        <f>'2016'!AY9</f>
        <v>0.9375</v>
      </c>
      <c r="BF91" s="130">
        <f>'2016'!AZ9</f>
        <v>0</v>
      </c>
      <c r="BG91" s="103">
        <f>'2016'!BA9</f>
        <v>0</v>
      </c>
      <c r="BH91" s="23">
        <f>'2016'!BB9</f>
        <v>1</v>
      </c>
      <c r="BI91" s="23">
        <f>'2016'!BC9</f>
        <v>0</v>
      </c>
      <c r="BJ91" s="23">
        <f>'2016'!BD9</f>
        <v>0</v>
      </c>
      <c r="BK91" s="23">
        <f>'2016'!BE9</f>
        <v>0</v>
      </c>
      <c r="BL91" s="23">
        <f>'2016'!BF9</f>
        <v>0</v>
      </c>
      <c r="BM91" s="23">
        <f>'2016'!BG9</f>
        <v>0</v>
      </c>
      <c r="BN91" s="74">
        <f>'2016'!BH9</f>
        <v>0</v>
      </c>
      <c r="BO91" s="74">
        <f>'2016'!BI9</f>
        <v>0</v>
      </c>
      <c r="BP91" s="74">
        <f>'2016'!BJ9</f>
        <v>0</v>
      </c>
      <c r="BQ91" s="23">
        <f>'2016'!BK9</f>
        <v>0</v>
      </c>
      <c r="BR91" s="23">
        <f>'2016'!BL9</f>
        <v>1</v>
      </c>
      <c r="BS91" s="55">
        <f>'2016'!BM9</f>
        <v>0</v>
      </c>
      <c r="BT91" s="61">
        <f>'2016'!BN9</f>
        <v>0</v>
      </c>
      <c r="BU91" s="61">
        <f>'2016'!BO9</f>
        <v>0</v>
      </c>
      <c r="BV91" s="61">
        <f>'2016'!BP9</f>
        <v>0</v>
      </c>
      <c r="BW91" s="72">
        <f>'2016'!BQ9</f>
        <v>0</v>
      </c>
      <c r="BX91" s="61">
        <f>'2016'!BR9</f>
        <v>0</v>
      </c>
      <c r="BY91" s="22">
        <f>'2016'!BS9</f>
        <v>0</v>
      </c>
      <c r="BZ91" s="23">
        <f>'2016'!BT9</f>
        <v>1</v>
      </c>
      <c r="CA91" s="23">
        <f>'2016'!BU9</f>
        <v>0</v>
      </c>
      <c r="CB91" s="23">
        <f>'2016'!BV9</f>
        <v>0</v>
      </c>
      <c r="CC91" s="23">
        <f>'2016'!BW9</f>
        <v>0</v>
      </c>
      <c r="CD91" s="23">
        <f>'2016'!BX9</f>
        <v>0</v>
      </c>
      <c r="CE91" s="23">
        <f>'2016'!BY9</f>
        <v>0</v>
      </c>
      <c r="CF91" s="74">
        <f>'2016'!BZ9</f>
        <v>0</v>
      </c>
      <c r="CG91" s="74">
        <f>'2016'!CA9</f>
        <v>0</v>
      </c>
      <c r="CH91" s="74">
        <f>'2016'!CB9</f>
        <v>0</v>
      </c>
      <c r="CI91" s="23">
        <f>'2016'!CC9</f>
        <v>0</v>
      </c>
      <c r="CJ91" s="23">
        <f>'2016'!CD9</f>
        <v>1</v>
      </c>
      <c r="CK91" s="55">
        <f>'2016'!CE9</f>
        <v>0</v>
      </c>
      <c r="CL91" s="61">
        <f>'2016'!CF9</f>
        <v>0</v>
      </c>
      <c r="CM91" s="61">
        <f>'2016'!CG9</f>
        <v>0</v>
      </c>
      <c r="CN91" s="61">
        <f>'2016'!CH9</f>
        <v>0</v>
      </c>
      <c r="CO91" s="73">
        <f>'2016'!CI9</f>
        <v>0</v>
      </c>
      <c r="CP91" s="62">
        <f>'2016'!CJ9</f>
        <v>0</v>
      </c>
      <c r="CQ91" s="22">
        <f>'2016'!CK9</f>
        <v>3</v>
      </c>
      <c r="CR91" s="23">
        <f>'2016'!CL9</f>
        <v>2846</v>
      </c>
      <c r="CS91" s="23">
        <f>'2016'!CM9</f>
        <v>0</v>
      </c>
      <c r="CT91" s="23">
        <f>'2016'!CN9</f>
        <v>0</v>
      </c>
      <c r="CU91" s="23">
        <f>'2016'!CO9</f>
        <v>2</v>
      </c>
      <c r="CV91" s="23">
        <f>'2016'!CP9</f>
        <v>1</v>
      </c>
      <c r="CW91" s="23">
        <f>'2016'!CQ9</f>
        <v>0</v>
      </c>
      <c r="CX91" s="24">
        <f>'2016'!CR9</f>
        <v>0</v>
      </c>
      <c r="CY91" s="24">
        <f>'2016'!CS9</f>
        <v>0</v>
      </c>
      <c r="CZ91" s="23">
        <f>'2016'!CT9</f>
        <v>0</v>
      </c>
      <c r="DA91" s="23">
        <f>'2016'!CU9</f>
        <v>0</v>
      </c>
      <c r="DB91" s="23">
        <f>'2016'!CV9</f>
        <v>1</v>
      </c>
      <c r="DC91" s="55">
        <f>'2016'!CW9</f>
        <v>0</v>
      </c>
      <c r="DD91" s="61">
        <f>'2016'!CX9</f>
        <v>0</v>
      </c>
      <c r="DE91" s="61">
        <f>'2016'!CY9</f>
        <v>0</v>
      </c>
      <c r="DF91" s="61">
        <f>'2016'!CZ9</f>
        <v>0</v>
      </c>
      <c r="DG91" s="73">
        <f>'2016'!DA9</f>
        <v>0</v>
      </c>
      <c r="DH91" s="62">
        <f>'2016'!DB9</f>
        <v>0</v>
      </c>
      <c r="DI91" s="22">
        <f>'2016'!DC9</f>
        <v>855</v>
      </c>
      <c r="DJ91" s="23">
        <f>'2016'!DD9</f>
        <v>3707</v>
      </c>
      <c r="DK91" s="23">
        <f>'2016'!DE9</f>
        <v>7</v>
      </c>
      <c r="DL91" s="23">
        <f>'2016'!DF9</f>
        <v>2</v>
      </c>
      <c r="DM91" s="23">
        <f>'2016'!DG9</f>
        <v>92</v>
      </c>
      <c r="DN91" s="23">
        <f>'2016'!DH9</f>
        <v>56</v>
      </c>
      <c r="DO91" s="23">
        <f>'2016'!DI9</f>
        <v>71.400000000000006</v>
      </c>
      <c r="DP91" s="74">
        <f>'2016'!DJ9</f>
        <v>3.1</v>
      </c>
      <c r="DQ91" s="74">
        <f>'2016'!DK9</f>
        <v>0.8</v>
      </c>
      <c r="DR91" s="74">
        <f>'2016'!DL9</f>
        <v>54.2</v>
      </c>
      <c r="DS91" s="23">
        <f>'2016'!DM9</f>
        <v>367</v>
      </c>
      <c r="DT91" s="23">
        <f>'2016'!DN9</f>
        <v>4257</v>
      </c>
      <c r="DU91" s="55">
        <f>'2016'!DO9</f>
        <v>56</v>
      </c>
      <c r="DV91" s="61">
        <f>'2016'!DP9</f>
        <v>5</v>
      </c>
      <c r="DW91" s="61">
        <f>'2016'!DQ9</f>
        <v>1</v>
      </c>
      <c r="DX91" s="61">
        <f>'2016'!DR9</f>
        <v>8</v>
      </c>
      <c r="DY91" s="73">
        <f>'2016'!DS9</f>
        <v>3.51</v>
      </c>
      <c r="DZ91" s="62">
        <f>'2016'!DT9</f>
        <v>17</v>
      </c>
      <c r="EA91" s="22">
        <f>'2016'!DU9</f>
        <v>1449</v>
      </c>
      <c r="EB91" s="23">
        <f>'2016'!DV9</f>
        <v>2454</v>
      </c>
      <c r="EC91" s="23">
        <f>'2016'!DW9</f>
        <v>8</v>
      </c>
      <c r="ED91" s="23">
        <f>'2016'!DX9</f>
        <v>5</v>
      </c>
      <c r="EE91" s="23">
        <f>'2016'!DY9</f>
        <v>176</v>
      </c>
      <c r="EF91" s="23">
        <f>'2016'!DZ9</f>
        <v>109</v>
      </c>
      <c r="EG91" s="23">
        <f>'2016'!EA9</f>
        <v>72.7</v>
      </c>
      <c r="EH91" s="24">
        <f>'2016'!EB9</f>
        <v>3.3</v>
      </c>
      <c r="EI91" s="24">
        <f>'2016'!EC9</f>
        <v>6.6</v>
      </c>
      <c r="EJ91" s="24">
        <f>'2016'!ED9</f>
        <v>46.9</v>
      </c>
      <c r="EK91" s="23">
        <f>'2016'!EE9</f>
        <v>283</v>
      </c>
      <c r="EL91" s="23">
        <f>'2016'!EF9</f>
        <v>3355</v>
      </c>
      <c r="EM91" s="55">
        <f>'2016'!EG9</f>
        <v>41</v>
      </c>
      <c r="EN91" s="73">
        <f>'2016'!EH9</f>
        <v>5.3</v>
      </c>
      <c r="EO91" s="61">
        <f>'2016'!EI9</f>
        <v>2</v>
      </c>
      <c r="EP91" s="61">
        <f>'2016'!EJ9</f>
        <v>13</v>
      </c>
      <c r="EQ91" s="73">
        <f>'2016'!EK9</f>
        <v>3.34</v>
      </c>
      <c r="ER91" s="62">
        <f>'2016'!EL9</f>
        <v>11</v>
      </c>
    </row>
    <row r="92" spans="1:148" ht="15.75" customHeight="1" x14ac:dyDescent="0.2">
      <c r="A92" s="111">
        <f t="shared" si="4"/>
        <v>90</v>
      </c>
      <c r="B92" s="109">
        <f>'2015'!A6</f>
        <v>4</v>
      </c>
      <c r="C92" s="109">
        <v>2015</v>
      </c>
      <c r="D92" s="86" t="str">
        <f>'2015'!B6</f>
        <v>Brett Hundley</v>
      </c>
      <c r="E92" s="86" t="str" cm="1">
        <f t="array" ref="E92">_xlfn.IFS(F92&gt;13,"Cornerstone",AND(F92&gt;11.5,F92&lt;13),"Elite",AND(F92&gt;10,F92&lt;11.5),"Elite Upside",AND(F92&gt;=8.5,F92&lt;10),"Upside",AND(F92&gt;6.25,F92&lt;8.5),"Upside Lite",AND(F92&gt;4.5,F92&lt;6.25),"Outlier",AND(F92&gt;=3.5,F92&lt;4.5),"Outlier Lite",F92&lt;3.5,"Purgatory")</f>
        <v>Outlier</v>
      </c>
      <c r="F92" s="11">
        <f>'2015'!C6</f>
        <v>4.5687499999999996</v>
      </c>
      <c r="G92" s="11">
        <f t="shared" si="5"/>
        <v>56.499999999999993</v>
      </c>
      <c r="H92" s="245">
        <f t="shared" si="6"/>
        <v>-0.20289345113795343</v>
      </c>
      <c r="I92" s="43" t="str">
        <f>'2015'!D6</f>
        <v>UCLA</v>
      </c>
      <c r="J92" s="14">
        <f>'2015'!E6</f>
        <v>5</v>
      </c>
      <c r="K92" s="44">
        <f>'2015'!F6</f>
        <v>34135</v>
      </c>
      <c r="L92" s="15">
        <f>'2015'!G6</f>
        <v>32.30684931506849</v>
      </c>
      <c r="M92" s="15" t="str">
        <f>'2015'!H6</f>
        <v>JR</v>
      </c>
      <c r="N92" s="15">
        <f>'2015'!I6</f>
        <v>21.87945205479452</v>
      </c>
      <c r="O92" s="15" t="str">
        <f>'2015'!J6</f>
        <v>Dual Threat</v>
      </c>
      <c r="P92" s="14">
        <f>'2015'!K6</f>
        <v>75</v>
      </c>
      <c r="Q92" s="14">
        <f>'2015'!L6</f>
        <v>226</v>
      </c>
      <c r="R92" s="15">
        <f t="shared" si="7"/>
        <v>28.247750291056139</v>
      </c>
      <c r="S92" s="14">
        <f>'2015'!M6</f>
        <v>4.63</v>
      </c>
      <c r="T92" s="16">
        <f>'2015'!N6</f>
        <v>5</v>
      </c>
      <c r="U92" s="46">
        <f>'2015'!O6</f>
        <v>0</v>
      </c>
      <c r="V92" s="47">
        <f>'2015'!P6</f>
        <v>0</v>
      </c>
      <c r="W92" s="47">
        <f>'2015'!Q6</f>
        <v>0.9689119170984456</v>
      </c>
      <c r="X92" s="47">
        <f>'2015'!R6</f>
        <v>0.93943101866014067</v>
      </c>
      <c r="Y92" s="47">
        <f>'2015'!S6</f>
        <v>0.9353782013103038</v>
      </c>
      <c r="Z92" s="17">
        <f>'2015'!T6</f>
        <v>0.95214505920437476</v>
      </c>
      <c r="AA92" s="17">
        <f>'2015'!U6</f>
        <v>0.80932330032371858</v>
      </c>
      <c r="AB92" s="17">
        <f>'2015'!V6</f>
        <v>0</v>
      </c>
      <c r="AC92" s="17">
        <f>'2015'!W6</f>
        <v>0.280437756497948</v>
      </c>
      <c r="AD92" s="17">
        <f>'2015'!X6</f>
        <v>0.280437756497948</v>
      </c>
      <c r="AE92" s="18">
        <f>'2015'!Y6</f>
        <v>0.23837209302325579</v>
      </c>
      <c r="AF92" s="19">
        <f>'2015'!Z6</f>
        <v>19.224657534246575</v>
      </c>
      <c r="AG92" s="20">
        <f>'2015'!AA6</f>
        <v>98.359082903480683</v>
      </c>
      <c r="AH92" s="71">
        <f>'2015'!AB6</f>
        <v>0.68181818181818177</v>
      </c>
      <c r="AI92" s="102">
        <f>'2015'!AC6</f>
        <v>11.633333333333333</v>
      </c>
      <c r="AJ92" s="71">
        <f>'2015'!AD6</f>
        <v>0.78099999999999992</v>
      </c>
      <c r="AK92" s="71">
        <f>'2015'!AE6</f>
        <v>4.0999999999999995E-2</v>
      </c>
      <c r="AL92" s="71">
        <f>'2015'!AF6</f>
        <v>3.1E-2</v>
      </c>
      <c r="AM92" s="70">
        <f>'2015'!AG6</f>
        <v>0.40399999999999997</v>
      </c>
      <c r="AN92" s="20">
        <f>'2015'!AH6</f>
        <v>6.3</v>
      </c>
      <c r="AO92" s="20">
        <f>'2015'!AI6</f>
        <v>0.14473684210526316</v>
      </c>
      <c r="AP92" s="76">
        <f>'2015'!AJ6</f>
        <v>2.35</v>
      </c>
      <c r="AQ92" s="21">
        <f>'2015'!AK6</f>
        <v>7</v>
      </c>
      <c r="AR92" s="21">
        <f>'2015'!AL6</f>
        <v>4</v>
      </c>
      <c r="AS92" s="21">
        <f>'2015'!AM6</f>
        <v>8</v>
      </c>
      <c r="AT92" s="21">
        <f>'2015'!AN6</f>
        <v>0</v>
      </c>
      <c r="AU92" s="21">
        <f>'2015'!AO6</f>
        <v>6</v>
      </c>
      <c r="AV92" s="21">
        <f>'2015'!AP6</f>
        <v>0</v>
      </c>
      <c r="AW92" s="21">
        <f>'2015'!AQ6</f>
        <v>9</v>
      </c>
      <c r="AX92" s="21">
        <f>'2015'!AR6</f>
        <v>6</v>
      </c>
      <c r="AY92" s="21">
        <f>'2015'!AS6</f>
        <v>2</v>
      </c>
      <c r="AZ92" s="21">
        <f>'2015'!AT6</f>
        <v>4</v>
      </c>
      <c r="BA92" s="21">
        <f>'2015'!AU6</f>
        <v>1</v>
      </c>
      <c r="BB92" s="21">
        <f>'2015'!AV6</f>
        <v>0</v>
      </c>
      <c r="BC92" s="21">
        <f>'2015'!AW6</f>
        <v>5.7</v>
      </c>
      <c r="BD92" s="21">
        <f>'2015'!AX6</f>
        <v>5.7</v>
      </c>
      <c r="BE92" s="21">
        <f>'2015'!AY6</f>
        <v>0.78749999999999998</v>
      </c>
      <c r="BF92" s="130">
        <f>'2015'!AZ6</f>
        <v>0.78749999999999998</v>
      </c>
      <c r="BG92" s="103">
        <f>'2015'!BA6</f>
        <v>0</v>
      </c>
      <c r="BH92" s="23">
        <f>'2015'!BB6</f>
        <v>1</v>
      </c>
      <c r="BI92" s="23">
        <f>'2015'!BC6</f>
        <v>0</v>
      </c>
      <c r="BJ92" s="23">
        <f>'2015'!BD6</f>
        <v>0</v>
      </c>
      <c r="BK92" s="23">
        <f>'2015'!BE6</f>
        <v>0</v>
      </c>
      <c r="BL92" s="23">
        <f>'2015'!BF6</f>
        <v>0</v>
      </c>
      <c r="BM92" s="23">
        <f>'2015'!BG6</f>
        <v>0</v>
      </c>
      <c r="BN92" s="74">
        <f>'2015'!BH6</f>
        <v>0</v>
      </c>
      <c r="BO92" s="74">
        <f>'2015'!BI6</f>
        <v>0</v>
      </c>
      <c r="BP92" s="74">
        <f>'2015'!BJ6</f>
        <v>0</v>
      </c>
      <c r="BQ92" s="23">
        <f>'2015'!BK6</f>
        <v>0</v>
      </c>
      <c r="BR92" s="23">
        <f>'2015'!BL6</f>
        <v>1</v>
      </c>
      <c r="BS92" s="55">
        <f>'2015'!BM6</f>
        <v>0</v>
      </c>
      <c r="BT92" s="61">
        <f>'2015'!BN6</f>
        <v>0</v>
      </c>
      <c r="BU92" s="61">
        <f>'2015'!BO6</f>
        <v>0</v>
      </c>
      <c r="BV92" s="61">
        <f>'2015'!BP6</f>
        <v>0</v>
      </c>
      <c r="BW92" s="72">
        <f>'2015'!BQ6</f>
        <v>0</v>
      </c>
      <c r="BX92" s="61">
        <f>'2015'!BR6</f>
        <v>0</v>
      </c>
      <c r="BY92" s="22">
        <f>'2015'!BS6</f>
        <v>0</v>
      </c>
      <c r="BZ92" s="23">
        <f>'2015'!BT6</f>
        <v>1</v>
      </c>
      <c r="CA92" s="23">
        <f>'2015'!BU6</f>
        <v>0</v>
      </c>
      <c r="CB92" s="23">
        <f>'2015'!BV6</f>
        <v>0</v>
      </c>
      <c r="CC92" s="23">
        <f>'2015'!BW6</f>
        <v>0</v>
      </c>
      <c r="CD92" s="23">
        <f>'2015'!BX6</f>
        <v>0</v>
      </c>
      <c r="CE92" s="23">
        <f>'2015'!BY6</f>
        <v>0</v>
      </c>
      <c r="CF92" s="74">
        <f>'2015'!BZ6</f>
        <v>0</v>
      </c>
      <c r="CG92" s="74">
        <f>'2015'!CA6</f>
        <v>0</v>
      </c>
      <c r="CH92" s="74">
        <f>'2015'!CB6</f>
        <v>0</v>
      </c>
      <c r="CI92" s="23">
        <f>'2015'!CC6</f>
        <v>0</v>
      </c>
      <c r="CJ92" s="23">
        <f>'2015'!CD6</f>
        <v>1</v>
      </c>
      <c r="CK92" s="55">
        <f>'2015'!CE6</f>
        <v>0</v>
      </c>
      <c r="CL92" s="61">
        <f>'2015'!CF6</f>
        <v>0</v>
      </c>
      <c r="CM92" s="61">
        <f>'2015'!CG6</f>
        <v>0</v>
      </c>
      <c r="CN92" s="61">
        <f>'2015'!CH6</f>
        <v>0</v>
      </c>
      <c r="CO92" s="73">
        <f>'2015'!CI6</f>
        <v>0</v>
      </c>
      <c r="CP92" s="62">
        <f>'2015'!CJ6</f>
        <v>0</v>
      </c>
      <c r="CQ92" s="22">
        <f>'2015'!CK6</f>
        <v>3740</v>
      </c>
      <c r="CR92" s="23">
        <f>'2015'!CL6</f>
        <v>3860</v>
      </c>
      <c r="CS92" s="23">
        <f>'2015'!CM6</f>
        <v>29</v>
      </c>
      <c r="CT92" s="23">
        <f>'2015'!CN6</f>
        <v>11</v>
      </c>
      <c r="CU92" s="23">
        <f>'2015'!CO6</f>
        <v>478</v>
      </c>
      <c r="CV92" s="23">
        <f>'2015'!CP6</f>
        <v>318</v>
      </c>
      <c r="CW92" s="23">
        <f>'2015'!CQ6</f>
        <v>0</v>
      </c>
      <c r="CX92" s="24">
        <f>'2015'!CR6</f>
        <v>0</v>
      </c>
      <c r="CY92" s="24">
        <f>'2015'!CS6</f>
        <v>0</v>
      </c>
      <c r="CZ92" s="23">
        <f>'2015'!CT6</f>
        <v>0</v>
      </c>
      <c r="DA92" s="23">
        <f>'2015'!CU6</f>
        <v>0</v>
      </c>
      <c r="DB92" s="23">
        <f>'2015'!CV6</f>
        <v>1</v>
      </c>
      <c r="DC92" s="55">
        <f>'2015'!CW6</f>
        <v>0</v>
      </c>
      <c r="DD92" s="61">
        <f>'2015'!CX6</f>
        <v>0</v>
      </c>
      <c r="DE92" s="61">
        <f>'2015'!CY6</f>
        <v>0</v>
      </c>
      <c r="DF92" s="61">
        <f>'2015'!CZ6</f>
        <v>0</v>
      </c>
      <c r="DG92" s="73">
        <f>'2015'!DA6</f>
        <v>0</v>
      </c>
      <c r="DH92" s="62">
        <f>'2015'!DB6</f>
        <v>0</v>
      </c>
      <c r="DI92" s="22">
        <f>'2015'!DC6</f>
        <v>3071</v>
      </c>
      <c r="DJ92" s="23">
        <f>'2015'!DD6</f>
        <v>3269</v>
      </c>
      <c r="DK92" s="23">
        <f>'2015'!DE6</f>
        <v>24</v>
      </c>
      <c r="DL92" s="23">
        <f>'2015'!DF6</f>
        <v>9</v>
      </c>
      <c r="DM92" s="23">
        <f>'2015'!DG6</f>
        <v>371</v>
      </c>
      <c r="DN92" s="23">
        <f>'2015'!DH6</f>
        <v>248</v>
      </c>
      <c r="DO92" s="23">
        <f>'2015'!DI6</f>
        <v>0</v>
      </c>
      <c r="DP92" s="74">
        <f>'2015'!DJ6</f>
        <v>0</v>
      </c>
      <c r="DQ92" s="74">
        <f>'2015'!DK6</f>
        <v>0</v>
      </c>
      <c r="DR92" s="74">
        <f>'2015'!DL6</f>
        <v>0</v>
      </c>
      <c r="DS92" s="23">
        <f>'2015'!DM6</f>
        <v>0</v>
      </c>
      <c r="DT92" s="23">
        <f>'2015'!DN6</f>
        <v>1</v>
      </c>
      <c r="DU92" s="55">
        <f>'2015'!DO6</f>
        <v>0</v>
      </c>
      <c r="DV92" s="61">
        <f>'2015'!DP6</f>
        <v>0</v>
      </c>
      <c r="DW92" s="61">
        <f>'2015'!DQ6</f>
        <v>0</v>
      </c>
      <c r="DX92" s="61">
        <f>'2015'!DR6</f>
        <v>0</v>
      </c>
      <c r="DY92" s="73">
        <f>'2015'!DS6</f>
        <v>0</v>
      </c>
      <c r="DZ92" s="62">
        <f>'2015'!DT6</f>
        <v>0</v>
      </c>
      <c r="EA92" s="22">
        <f>'2015'!DU6</f>
        <v>3141</v>
      </c>
      <c r="EB92" s="23">
        <f>'2015'!DV6</f>
        <v>3358</v>
      </c>
      <c r="EC92" s="23">
        <f>'2015'!DW6</f>
        <v>22</v>
      </c>
      <c r="ED92" s="23">
        <f>'2015'!DX6</f>
        <v>5</v>
      </c>
      <c r="EE92" s="23">
        <f>'2015'!DY6</f>
        <v>396</v>
      </c>
      <c r="EF92" s="23">
        <f>'2015'!DZ6</f>
        <v>270</v>
      </c>
      <c r="EG92" s="23">
        <f>'2015'!EA6</f>
        <v>78.099999999999994</v>
      </c>
      <c r="EH92" s="24">
        <f>'2015'!EB6</f>
        <v>4.0999999999999996</v>
      </c>
      <c r="EI92" s="24">
        <f>'2015'!EC6</f>
        <v>3.1</v>
      </c>
      <c r="EJ92" s="24">
        <f>'2015'!ED6</f>
        <v>40.4</v>
      </c>
      <c r="EK92" s="23">
        <f>'2015'!EE6</f>
        <v>820</v>
      </c>
      <c r="EL92" s="23">
        <f>'2015'!EF6</f>
        <v>2924</v>
      </c>
      <c r="EM92" s="55">
        <f>'2015'!EG6</f>
        <v>76</v>
      </c>
      <c r="EN92" s="73">
        <f>'2015'!EH6</f>
        <v>6.3</v>
      </c>
      <c r="EO92" s="61">
        <f>'2015'!EI6</f>
        <v>10</v>
      </c>
      <c r="EP92" s="61">
        <f>'2015'!EJ6</f>
        <v>11</v>
      </c>
      <c r="EQ92" s="73">
        <f>'2015'!EK6</f>
        <v>2.35</v>
      </c>
      <c r="ER92" s="62">
        <f>'2015'!EL6</f>
        <v>30</v>
      </c>
    </row>
    <row r="93" spans="1:148" ht="15.75" customHeight="1" x14ac:dyDescent="0.2">
      <c r="A93" s="111">
        <f t="shared" si="4"/>
        <v>91</v>
      </c>
      <c r="B93" s="109">
        <f>'2020'!A9</f>
        <v>7</v>
      </c>
      <c r="C93" s="109">
        <v>2020</v>
      </c>
      <c r="D93" s="86" t="str">
        <f>'2020'!B9</f>
        <v>Jake Fromm</v>
      </c>
      <c r="E93" s="86" t="str" cm="1">
        <f t="array" ref="E93">_xlfn.IFS(F93&gt;13,"Cornerstone",AND(F93&gt;11.5,F93&lt;13),"Elite",AND(F93&gt;10,F93&lt;11.5),"Elite Upside",AND(F93&gt;=8.5,F93&lt;10),"Upside",AND(F93&gt;6.25,F93&lt;8.5),"Upside Lite",AND(F93&gt;4.5,F93&lt;6.25),"Outlier",AND(F93&gt;=3.5,F93&lt;4.5),"Outlier Lite",F93&lt;3.5,"Purgatory")</f>
        <v>Outlier</v>
      </c>
      <c r="F93" s="11">
        <f>'2020'!C9</f>
        <v>4.55375</v>
      </c>
      <c r="G93" s="11">
        <f t="shared" si="5"/>
        <v>56.000000000000007</v>
      </c>
      <c r="H93" s="245">
        <f t="shared" si="6"/>
        <v>-0.2072725435033223</v>
      </c>
      <c r="I93" s="43" t="str">
        <f>'2020'!D9</f>
        <v>Georgia</v>
      </c>
      <c r="J93" s="14">
        <f>'2020'!E9</f>
        <v>1</v>
      </c>
      <c r="K93" s="44">
        <f>'2020'!F9</f>
        <v>36006</v>
      </c>
      <c r="L93" s="15">
        <f>'2020'!G9</f>
        <v>27.18082191780822</v>
      </c>
      <c r="M93" s="15" t="str">
        <f>'2020'!H9</f>
        <v>JR</v>
      </c>
      <c r="N93" s="15">
        <f>'2020'!I9</f>
        <v>21.758904109589039</v>
      </c>
      <c r="O93" s="15" t="str">
        <f>'2020'!J9</f>
        <v>Pocket Passer</v>
      </c>
      <c r="P93" s="14">
        <f>'2020'!K9</f>
        <v>74</v>
      </c>
      <c r="Q93" s="14">
        <f>'2020'!L9</f>
        <v>219</v>
      </c>
      <c r="R93" s="15">
        <f t="shared" si="7"/>
        <v>28.117624606322988</v>
      </c>
      <c r="S93" s="14">
        <f>'2020'!M9</f>
        <v>4.9000000000000004</v>
      </c>
      <c r="T93" s="16">
        <f>'2020'!N9</f>
        <v>5</v>
      </c>
      <c r="U93" s="46">
        <f>'2020'!O9</f>
        <v>0</v>
      </c>
      <c r="V93" s="47">
        <f>'2020'!P9</f>
        <v>0</v>
      </c>
      <c r="W93" s="47">
        <f>'2020'!Q9</f>
        <v>0.97436863927629103</v>
      </c>
      <c r="X93" s="47">
        <f>'2020'!R9</f>
        <v>0.86856240126382311</v>
      </c>
      <c r="Y93" s="47">
        <f>'2020'!S9</f>
        <v>0.91447789878283148</v>
      </c>
      <c r="Z93" s="17">
        <f>'2020'!T9</f>
        <v>0.94442326902956131</v>
      </c>
      <c r="AA93" s="17">
        <f>'2020'!U9</f>
        <v>0.94442326902956131</v>
      </c>
      <c r="AB93" s="17">
        <f>'2020'!V9</f>
        <v>1.8351296242353626E-2</v>
      </c>
      <c r="AC93" s="17">
        <f>'2020'!W9</f>
        <v>3.0987969376594968E-2</v>
      </c>
      <c r="AD93" s="17">
        <f>'2020'!X9</f>
        <v>3.0987969376594968E-2</v>
      </c>
      <c r="AE93" s="18">
        <f>'2020'!Y9</f>
        <v>3.0987969376594968E-2</v>
      </c>
      <c r="AF93" s="19">
        <f>'2020'!Z9</f>
        <v>19.101369863013698</v>
      </c>
      <c r="AG93" s="20">
        <f>'2020'!AA9</f>
        <v>75.97833819415446</v>
      </c>
      <c r="AH93" s="71">
        <f>'2020'!AB9</f>
        <v>0.67320261437908502</v>
      </c>
      <c r="AI93" s="102">
        <f>'2020'!AC9</f>
        <v>12.2008547008547</v>
      </c>
      <c r="AJ93" s="71">
        <f>'2020'!AD9</f>
        <v>0.75700000000000001</v>
      </c>
      <c r="AK93" s="71">
        <f>'2020'!AE9</f>
        <v>0.06</v>
      </c>
      <c r="AL93" s="71">
        <f>'2020'!AF9</f>
        <v>1.6E-2</v>
      </c>
      <c r="AM93" s="70">
        <f>'2020'!AG9</f>
        <v>0.58299999999999996</v>
      </c>
      <c r="AN93" s="20">
        <f>'2020'!AH9</f>
        <v>2.1</v>
      </c>
      <c r="AO93" s="20">
        <f>'2020'!AI9</f>
        <v>0</v>
      </c>
      <c r="AP93" s="76">
        <f>'2020'!AJ9</f>
        <v>1.2</v>
      </c>
      <c r="AQ93" s="21">
        <f>'2020'!AK9</f>
        <v>7</v>
      </c>
      <c r="AR93" s="21">
        <f>'2020'!AL9</f>
        <v>4</v>
      </c>
      <c r="AS93" s="21">
        <f>'2020'!AM9</f>
        <v>5</v>
      </c>
      <c r="AT93" s="21">
        <f>'2020'!AN9</f>
        <v>4</v>
      </c>
      <c r="AU93" s="21">
        <f>'2020'!AO9</f>
        <v>10</v>
      </c>
      <c r="AV93" s="21">
        <f>'2020'!AP9</f>
        <v>8</v>
      </c>
      <c r="AW93" s="21">
        <f>'2020'!AQ9</f>
        <v>0</v>
      </c>
      <c r="AX93" s="21">
        <f>'2020'!AR9</f>
        <v>0</v>
      </c>
      <c r="AY93" s="21">
        <f>'2020'!AS9</f>
        <v>0</v>
      </c>
      <c r="AZ93" s="21">
        <f>'2020'!AT9</f>
        <v>0</v>
      </c>
      <c r="BA93" s="21">
        <f>'2020'!AU9</f>
        <v>1</v>
      </c>
      <c r="BB93" s="21">
        <f>'2020'!AV9</f>
        <v>0</v>
      </c>
      <c r="BC93" s="21">
        <f>'2020'!AW9</f>
        <v>8.61</v>
      </c>
      <c r="BD93" s="21">
        <f>'2020'!AX9</f>
        <v>6.4574999999999996</v>
      </c>
      <c r="BE93" s="21">
        <f>'2020'!AY9</f>
        <v>0</v>
      </c>
      <c r="BF93" s="130">
        <f>'2020'!AZ9</f>
        <v>0</v>
      </c>
      <c r="BG93" s="103">
        <f>'2020'!BA9</f>
        <v>0</v>
      </c>
      <c r="BH93" s="23">
        <f>'2020'!BB9</f>
        <v>1</v>
      </c>
      <c r="BI93" s="23">
        <f>'2020'!BC9</f>
        <v>0</v>
      </c>
      <c r="BJ93" s="23">
        <f>'2020'!BD9</f>
        <v>0</v>
      </c>
      <c r="BK93" s="23">
        <f>'2020'!BE9</f>
        <v>0</v>
      </c>
      <c r="BL93" s="23">
        <f>'2020'!BF9</f>
        <v>0</v>
      </c>
      <c r="BM93" s="23">
        <f>'2020'!BG9</f>
        <v>0</v>
      </c>
      <c r="BN93" s="74">
        <f>'2020'!BH9</f>
        <v>0</v>
      </c>
      <c r="BO93" s="74">
        <f>'2020'!BI9</f>
        <v>0</v>
      </c>
      <c r="BP93" s="74">
        <f>'2020'!BJ9</f>
        <v>0</v>
      </c>
      <c r="BQ93" s="23">
        <f>'2020'!BK9</f>
        <v>0</v>
      </c>
      <c r="BR93" s="23">
        <f>'2020'!BL9</f>
        <v>1</v>
      </c>
      <c r="BS93" s="55">
        <f>'2020'!BM9</f>
        <v>0</v>
      </c>
      <c r="BT93" s="61">
        <f>'2020'!BN9</f>
        <v>0</v>
      </c>
      <c r="BU93" s="61">
        <f>'2020'!BO9</f>
        <v>0</v>
      </c>
      <c r="BV93" s="61">
        <f>'2020'!BP9</f>
        <v>0</v>
      </c>
      <c r="BW93" s="72">
        <f>'2020'!BQ9</f>
        <v>0</v>
      </c>
      <c r="BX93" s="61">
        <f>'2020'!BR9</f>
        <v>0</v>
      </c>
      <c r="BY93" s="22">
        <f>'2020'!BS9</f>
        <v>0</v>
      </c>
      <c r="BZ93" s="23">
        <f>'2020'!BT9</f>
        <v>1</v>
      </c>
      <c r="CA93" s="23">
        <f>'2020'!BU9</f>
        <v>0</v>
      </c>
      <c r="CB93" s="23">
        <f>'2020'!BV9</f>
        <v>0</v>
      </c>
      <c r="CC93" s="23">
        <f>'2020'!BW9</f>
        <v>0</v>
      </c>
      <c r="CD93" s="23">
        <f>'2020'!BX9</f>
        <v>0</v>
      </c>
      <c r="CE93" s="23">
        <f>'2020'!BY9</f>
        <v>0</v>
      </c>
      <c r="CF93" s="74">
        <f>'2020'!BZ9</f>
        <v>0</v>
      </c>
      <c r="CG93" s="74">
        <f>'2020'!CA9</f>
        <v>0</v>
      </c>
      <c r="CH93" s="74">
        <f>'2020'!CB9</f>
        <v>0</v>
      </c>
      <c r="CI93" s="23">
        <f>'2020'!CC9</f>
        <v>0</v>
      </c>
      <c r="CJ93" s="23">
        <f>'2020'!CD9</f>
        <v>1</v>
      </c>
      <c r="CK93" s="55">
        <f>'2020'!CE9</f>
        <v>0</v>
      </c>
      <c r="CL93" s="61">
        <f>'2020'!CF9</f>
        <v>0</v>
      </c>
      <c r="CM93" s="61">
        <f>'2020'!CG9</f>
        <v>0</v>
      </c>
      <c r="CN93" s="61">
        <f>'2020'!CH9</f>
        <v>0</v>
      </c>
      <c r="CO93" s="73">
        <f>'2020'!CI9</f>
        <v>0</v>
      </c>
      <c r="CP93" s="62">
        <f>'2020'!CJ9</f>
        <v>0</v>
      </c>
      <c r="CQ93" s="22">
        <f>'2020'!CK9</f>
        <v>2585</v>
      </c>
      <c r="CR93" s="23">
        <f>'2020'!CL9</f>
        <v>2653</v>
      </c>
      <c r="CS93" s="23">
        <f>'2020'!CM9</f>
        <v>24</v>
      </c>
      <c r="CT93" s="23">
        <f>'2020'!CN9</f>
        <v>7</v>
      </c>
      <c r="CU93" s="23">
        <f>'2020'!CO9</f>
        <v>295</v>
      </c>
      <c r="CV93" s="23">
        <f>'2020'!CP9</f>
        <v>182</v>
      </c>
      <c r="CW93" s="23">
        <f>'2020'!CQ9</f>
        <v>72.599999999999994</v>
      </c>
      <c r="CX93" s="24">
        <f>'2020'!CR9</f>
        <v>4.2</v>
      </c>
      <c r="CY93" s="24">
        <f>'2020'!CS9</f>
        <v>3.8</v>
      </c>
      <c r="CZ93" s="23">
        <f>'2020'!CT9</f>
        <v>58.3</v>
      </c>
      <c r="DA93" s="23">
        <f>'2020'!CU9</f>
        <v>195</v>
      </c>
      <c r="DB93" s="23">
        <f>'2020'!CV9</f>
        <v>4052</v>
      </c>
      <c r="DC93" s="55">
        <f>'2020'!CW9</f>
        <v>36</v>
      </c>
      <c r="DD93" s="61">
        <f>'2020'!CX9</f>
        <v>4</v>
      </c>
      <c r="DE93" s="61">
        <f>'2020'!CY9</f>
        <v>3</v>
      </c>
      <c r="DF93" s="61">
        <f>'2020'!CZ9</f>
        <v>5</v>
      </c>
      <c r="DG93" s="73">
        <f>'2020'!DA9</f>
        <v>2.31</v>
      </c>
      <c r="DH93" s="62">
        <f>'2020'!DB9</f>
        <v>10</v>
      </c>
      <c r="DI93" s="22">
        <f>'2020'!DC9</f>
        <v>2749</v>
      </c>
      <c r="DJ93" s="23">
        <f>'2020'!DD9</f>
        <v>3165</v>
      </c>
      <c r="DK93" s="23">
        <f>'2020'!DE9</f>
        <v>30</v>
      </c>
      <c r="DL93" s="23">
        <f>'2020'!DF9</f>
        <v>6</v>
      </c>
      <c r="DM93" s="23">
        <f>'2020'!DG9</f>
        <v>306</v>
      </c>
      <c r="DN93" s="23">
        <f>'2020'!DH9</f>
        <v>206</v>
      </c>
      <c r="DO93" s="23">
        <f>'2020'!DI9</f>
        <v>75.7</v>
      </c>
      <c r="DP93" s="74">
        <f>'2020'!DJ9</f>
        <v>6</v>
      </c>
      <c r="DQ93" s="74">
        <f>'2020'!DK9</f>
        <v>2.2999999999999998</v>
      </c>
      <c r="DR93" s="74">
        <f>'2020'!DL9</f>
        <v>39.200000000000003</v>
      </c>
      <c r="DS93" s="23">
        <f>'2020'!DM9</f>
        <v>63</v>
      </c>
      <c r="DT93" s="23">
        <f>'2020'!DN9</f>
        <v>3433</v>
      </c>
      <c r="DU93" s="55">
        <f>'2020'!DO9</f>
        <v>21</v>
      </c>
      <c r="DV93" s="61">
        <f>'2020'!DP9</f>
        <v>1.9</v>
      </c>
      <c r="DW93" s="61">
        <f>'2020'!DQ9</f>
        <v>0</v>
      </c>
      <c r="DX93" s="61">
        <f>'2020'!DR9</f>
        <v>0</v>
      </c>
      <c r="DY93" s="73">
        <f>'2020'!DS9</f>
        <v>0.94</v>
      </c>
      <c r="DZ93" s="62">
        <f>'2020'!DT9</f>
        <v>1</v>
      </c>
      <c r="EA93" s="22">
        <f>'2020'!DU9</f>
        <v>2855</v>
      </c>
      <c r="EB93" s="23">
        <f>'2020'!DV9</f>
        <v>3122</v>
      </c>
      <c r="EC93" s="23">
        <f>'2020'!DW9</f>
        <v>24</v>
      </c>
      <c r="ED93" s="23">
        <f>'2020'!DX9</f>
        <v>5</v>
      </c>
      <c r="EE93" s="23">
        <f>'2020'!DY9</f>
        <v>386</v>
      </c>
      <c r="EF93" s="23">
        <f>'2020'!DZ9</f>
        <v>234</v>
      </c>
      <c r="EG93" s="23">
        <f>'2020'!EA9</f>
        <v>67.900000000000006</v>
      </c>
      <c r="EH93" s="24">
        <f>'2020'!EB9</f>
        <v>5.8</v>
      </c>
      <c r="EI93" s="24">
        <f>'2020'!EC9</f>
        <v>1.6</v>
      </c>
      <c r="EJ93" s="24">
        <f>'2020'!ED9</f>
        <v>36</v>
      </c>
      <c r="EK93" s="23">
        <f>'2020'!EE9</f>
        <v>85</v>
      </c>
      <c r="EL93" s="23">
        <f>'2020'!EF9</f>
        <v>2743</v>
      </c>
      <c r="EM93" s="55">
        <f>'2020'!EG9</f>
        <v>25</v>
      </c>
      <c r="EN93" s="73">
        <f>'2020'!EH9</f>
        <v>2.1</v>
      </c>
      <c r="EO93" s="61">
        <f>'2020'!EI9</f>
        <v>0</v>
      </c>
      <c r="EP93" s="61">
        <f>'2020'!EJ9</f>
        <v>0</v>
      </c>
      <c r="EQ93" s="73">
        <f>'2020'!EK9</f>
        <v>1.2</v>
      </c>
      <c r="ER93" s="62">
        <f>'2020'!EL9</f>
        <v>2</v>
      </c>
    </row>
    <row r="94" spans="1:148" ht="15.75" customHeight="1" x14ac:dyDescent="0.2">
      <c r="A94" s="111">
        <f t="shared" si="4"/>
        <v>92</v>
      </c>
      <c r="B94" s="109">
        <f>'2021'!A13</f>
        <v>11</v>
      </c>
      <c r="C94" s="109">
        <v>2021</v>
      </c>
      <c r="D94" s="86" t="str">
        <f>'2021'!B13</f>
        <v>Kellen Mond</v>
      </c>
      <c r="E94" s="86" t="str" cm="1">
        <f t="array" ref="E94">_xlfn.IFS(F94&gt;13,"Cornerstone",AND(F94&gt;11.5,F94&lt;13),"Elite",AND(F94&gt;10,F94&lt;11.5),"Elite Upside",AND(F94&gt;=8.5,F94&lt;10),"Upside",AND(F94&gt;6.25,F94&lt;8.5),"Upside Lite",AND(F94&gt;4.5,F94&lt;6.25),"Outlier",AND(F94&gt;=3.5,F94&lt;4.5),"Outlier Lite",F94&lt;3.5,"Purgatory")</f>
        <v>Outlier Lite</v>
      </c>
      <c r="F94" s="11">
        <f>'2021'!C13</f>
        <v>4.4928125000000003</v>
      </c>
      <c r="G94" s="11">
        <f t="shared" si="5"/>
        <v>55.500000000000007</v>
      </c>
      <c r="H94" s="245">
        <f t="shared" si="6"/>
        <v>-0.22506260623763358</v>
      </c>
      <c r="I94" s="43" t="str">
        <f>'2021'!D13</f>
        <v>Texas A&amp;M</v>
      </c>
      <c r="J94" s="14">
        <f>'2021'!E13</f>
        <v>1</v>
      </c>
      <c r="K94" s="44">
        <f>'2021'!F13</f>
        <v>36333</v>
      </c>
      <c r="L94" s="15">
        <f>'2021'!G13</f>
        <v>26.284931506849315</v>
      </c>
      <c r="M94" s="15" t="str">
        <f>'2021'!H13</f>
        <v>SR</v>
      </c>
      <c r="N94" s="15">
        <f>'2021'!I13</f>
        <v>21.863013698630137</v>
      </c>
      <c r="O94" s="15" t="str">
        <f>'2021'!J13</f>
        <v>Run First</v>
      </c>
      <c r="P94" s="14">
        <f>'2021'!K13</f>
        <v>76</v>
      </c>
      <c r="Q94" s="14">
        <f>'2021'!L13</f>
        <v>225</v>
      </c>
      <c r="R94" s="15">
        <f t="shared" si="7"/>
        <v>27.387556506414953</v>
      </c>
      <c r="S94" s="14">
        <f>'2021'!M13</f>
        <v>4.71</v>
      </c>
      <c r="T94" s="16">
        <f>'2021'!N13</f>
        <v>3</v>
      </c>
      <c r="U94" s="46">
        <f>'2021'!O13</f>
        <v>0</v>
      </c>
      <c r="V94" s="47">
        <f>'2021'!P13</f>
        <v>0.41794243723208818</v>
      </c>
      <c r="W94" s="47">
        <f>'2021'!Q13</f>
        <v>0.94792935444579784</v>
      </c>
      <c r="X94" s="47">
        <f>'2021'!R13</f>
        <v>0.94673202614379082</v>
      </c>
      <c r="Y94" s="47">
        <f>'2021'!S13</f>
        <v>0.97479709525843661</v>
      </c>
      <c r="Z94" s="17">
        <f>'2021'!T13</f>
        <v>0.97479709525843661</v>
      </c>
      <c r="AA94" s="17">
        <f>'2021'!U13</f>
        <v>0.97479709525843661</v>
      </c>
      <c r="AB94" s="17">
        <f>'2021'!V13</f>
        <v>0.30144167758846657</v>
      </c>
      <c r="AC94" s="17">
        <f>'2021'!W13</f>
        <v>0.15927515498330949</v>
      </c>
      <c r="AD94" s="17">
        <f>'2021'!X13</f>
        <v>0.23035841628588805</v>
      </c>
      <c r="AE94" s="18">
        <f>'2021'!Y13</f>
        <v>0.23035841628588805</v>
      </c>
      <c r="AF94" s="19">
        <f>'2021'!Z13</f>
        <v>19.205479452054796</v>
      </c>
      <c r="AG94" s="20">
        <f>'2021'!AA13</f>
        <v>91.438456245464906</v>
      </c>
      <c r="AH94" s="71">
        <f>'2021'!AB13</f>
        <v>0.63087248322147649</v>
      </c>
      <c r="AI94" s="102">
        <f>'2021'!AC13</f>
        <v>12.970833333333333</v>
      </c>
      <c r="AJ94" s="71">
        <f>'2021'!AD13</f>
        <v>0.71599999999999997</v>
      </c>
      <c r="AK94" s="71">
        <f>'2021'!AE13</f>
        <v>6.0999999999999999E-2</v>
      </c>
      <c r="AL94" s="71">
        <f>'2021'!AF13</f>
        <v>2.4E-2</v>
      </c>
      <c r="AM94" s="70">
        <f>'2021'!AG13</f>
        <v>0.43799999999999994</v>
      </c>
      <c r="AN94" s="20">
        <f>'2021'!AH13</f>
        <v>6.6</v>
      </c>
      <c r="AO94" s="20">
        <f>'2021'!AI13</f>
        <v>5.3333333333333337E-2</v>
      </c>
      <c r="AP94" s="76">
        <f>'2021'!AJ13</f>
        <v>3.57</v>
      </c>
      <c r="AQ94" s="21">
        <f>'2021'!AK13</f>
        <v>7</v>
      </c>
      <c r="AR94" s="21">
        <f>'2021'!AL13</f>
        <v>6</v>
      </c>
      <c r="AS94" s="21">
        <f>'2021'!AM13</f>
        <v>1</v>
      </c>
      <c r="AT94" s="21">
        <f>'2021'!AN13</f>
        <v>4</v>
      </c>
      <c r="AU94" s="21">
        <f>'2021'!AO13</f>
        <v>9</v>
      </c>
      <c r="AV94" s="21">
        <f>'2021'!AP13</f>
        <v>1</v>
      </c>
      <c r="AW94" s="21">
        <f>'2021'!AQ13</f>
        <v>8</v>
      </c>
      <c r="AX94" s="21">
        <f>'2021'!AR13</f>
        <v>7</v>
      </c>
      <c r="AY94" s="21">
        <f>'2021'!AS13</f>
        <v>0</v>
      </c>
      <c r="AZ94" s="21">
        <f>'2021'!AT13</f>
        <v>8</v>
      </c>
      <c r="BA94" s="21">
        <f>'2021'!AU13</f>
        <v>3</v>
      </c>
      <c r="BB94" s="21">
        <f>'2021'!AV13</f>
        <v>0</v>
      </c>
      <c r="BC94" s="21">
        <f>'2021'!AW13</f>
        <v>6.12</v>
      </c>
      <c r="BD94" s="21">
        <f>'2021'!AX13</f>
        <v>6.12</v>
      </c>
      <c r="BE94" s="21">
        <f>'2021'!AY13</f>
        <v>0.86250000000000004</v>
      </c>
      <c r="BF94" s="130">
        <f>'2021'!AZ13</f>
        <v>0.43125000000000002</v>
      </c>
      <c r="BG94" s="103">
        <f>'2021'!BA13</f>
        <v>0</v>
      </c>
      <c r="BH94" s="23">
        <f>'2021'!BB13</f>
        <v>1</v>
      </c>
      <c r="BI94" s="23">
        <f>'2021'!BC13</f>
        <v>0</v>
      </c>
      <c r="BJ94" s="23">
        <f>'2021'!BD13</f>
        <v>0</v>
      </c>
      <c r="BK94" s="23">
        <f>'2021'!BE13</f>
        <v>0</v>
      </c>
      <c r="BL94" s="23">
        <f>'2021'!BF13</f>
        <v>0</v>
      </c>
      <c r="BM94" s="23">
        <f>'2021'!BG13</f>
        <v>0</v>
      </c>
      <c r="BN94" s="74">
        <f>'2021'!BH13</f>
        <v>0</v>
      </c>
      <c r="BO94" s="74">
        <f>'2021'!BI13</f>
        <v>0</v>
      </c>
      <c r="BP94" s="74">
        <f>'2021'!BJ13</f>
        <v>0</v>
      </c>
      <c r="BQ94" s="23">
        <f>'2021'!BK13</f>
        <v>0</v>
      </c>
      <c r="BR94" s="23">
        <f>'2021'!BL13</f>
        <v>1</v>
      </c>
      <c r="BS94" s="55">
        <f>'2021'!BM13</f>
        <v>0</v>
      </c>
      <c r="BT94" s="61">
        <f>'2021'!BN13</f>
        <v>0</v>
      </c>
      <c r="BU94" s="61">
        <f>'2021'!BO13</f>
        <v>0</v>
      </c>
      <c r="BV94" s="61">
        <f>'2021'!BP13</f>
        <v>0</v>
      </c>
      <c r="BW94" s="72">
        <f>'2021'!BQ13</f>
        <v>0</v>
      </c>
      <c r="BX94" s="61">
        <f>'2021'!BR13</f>
        <v>0</v>
      </c>
      <c r="BY94" s="22">
        <f>'2021'!BS13</f>
        <v>1365</v>
      </c>
      <c r="BZ94" s="23">
        <f>'2021'!BT13</f>
        <v>3266</v>
      </c>
      <c r="CA94" s="23">
        <f>'2021'!BU13</f>
        <v>8</v>
      </c>
      <c r="CB94" s="23">
        <f>'2021'!BV13</f>
        <v>6</v>
      </c>
      <c r="CC94" s="23">
        <f>'2021'!BW13</f>
        <v>226</v>
      </c>
      <c r="CD94" s="23">
        <f>'2021'!BX13</f>
        <v>116</v>
      </c>
      <c r="CE94" s="23">
        <f>'2021'!BY13</f>
        <v>64.8</v>
      </c>
      <c r="CF94" s="74">
        <f>'2021'!BZ13</f>
        <v>4.5999999999999996</v>
      </c>
      <c r="CG94" s="74">
        <f>'2021'!CA13</f>
        <v>4</v>
      </c>
      <c r="CH94" s="74">
        <f>'2021'!CB13</f>
        <v>27.3</v>
      </c>
      <c r="CI94" s="23">
        <f>'2021'!CC13</f>
        <v>471</v>
      </c>
      <c r="CJ94" s="23">
        <f>'2021'!CD13</f>
        <v>2272</v>
      </c>
      <c r="CK94" s="55">
        <f>'2021'!CE13</f>
        <v>59</v>
      </c>
      <c r="CL94" s="61">
        <f>'2021'!CF13</f>
        <v>6.3</v>
      </c>
      <c r="CM94" s="61">
        <f>'2021'!CG13</f>
        <v>3</v>
      </c>
      <c r="CN94" s="61">
        <f>'2021'!CH13</f>
        <v>11</v>
      </c>
      <c r="CO94" s="73">
        <f>'2021'!CI13</f>
        <v>2.99</v>
      </c>
      <c r="CP94" s="62">
        <f>'2021'!CJ13</f>
        <v>16</v>
      </c>
      <c r="CQ94" s="22">
        <f>'2021'!CK13</f>
        <v>3113</v>
      </c>
      <c r="CR94" s="23">
        <f>'2021'!CL13</f>
        <v>3284</v>
      </c>
      <c r="CS94" s="23">
        <f>'2021'!CM13</f>
        <v>24</v>
      </c>
      <c r="CT94" s="23">
        <f>'2021'!CN13</f>
        <v>9</v>
      </c>
      <c r="CU94" s="23">
        <f>'2021'!CO13</f>
        <v>425</v>
      </c>
      <c r="CV94" s="23">
        <f>'2021'!CP13</f>
        <v>240</v>
      </c>
      <c r="CW94" s="23">
        <f>'2021'!CQ13</f>
        <v>66.3</v>
      </c>
      <c r="CX94" s="24">
        <f>'2021'!CR13</f>
        <v>6.1</v>
      </c>
      <c r="CY94" s="24">
        <f>'2021'!CS13</f>
        <v>3.8</v>
      </c>
      <c r="CZ94" s="23">
        <f>'2021'!CT13</f>
        <v>37.299999999999997</v>
      </c>
      <c r="DA94" s="23">
        <f>'2021'!CU13</f>
        <v>657</v>
      </c>
      <c r="DB94" s="23">
        <f>'2021'!CV13</f>
        <v>3062</v>
      </c>
      <c r="DC94" s="55">
        <f>'2021'!CW13</f>
        <v>98</v>
      </c>
      <c r="DD94" s="61">
        <f>'2021'!CX13</f>
        <v>5.3</v>
      </c>
      <c r="DE94" s="61">
        <f>'2021'!CY13</f>
        <v>7</v>
      </c>
      <c r="DF94" s="61">
        <f>'2021'!CZ13</f>
        <v>12</v>
      </c>
      <c r="DG94" s="73">
        <f>'2021'!DA13</f>
        <v>2.89</v>
      </c>
      <c r="DH94" s="62">
        <f>'2021'!DB13</f>
        <v>21</v>
      </c>
      <c r="DI94" s="22">
        <f>'2021'!DC13</f>
        <v>2897</v>
      </c>
      <c r="DJ94" s="23">
        <f>'2021'!DD13</f>
        <v>3060</v>
      </c>
      <c r="DK94" s="23">
        <f>'2021'!DE13</f>
        <v>20</v>
      </c>
      <c r="DL94" s="23">
        <f>'2021'!DF13</f>
        <v>9</v>
      </c>
      <c r="DM94" s="23">
        <f>'2021'!DG13</f>
        <v>421</v>
      </c>
      <c r="DN94" s="23">
        <f>'2021'!DH13</f>
        <v>258</v>
      </c>
      <c r="DO94" s="23">
        <f>'2021'!DI13</f>
        <v>71.599999999999994</v>
      </c>
      <c r="DP94" s="74">
        <f>'2021'!DJ13</f>
        <v>2.9</v>
      </c>
      <c r="DQ94" s="74">
        <f>'2021'!DK13</f>
        <v>2.8</v>
      </c>
      <c r="DR94" s="74">
        <f>'2021'!DL13</f>
        <v>35.9</v>
      </c>
      <c r="DS94" s="23">
        <f>'2021'!DM13</f>
        <v>690</v>
      </c>
      <c r="DT94" s="23">
        <f>'2021'!DN13</f>
        <v>2289</v>
      </c>
      <c r="DU94" s="55">
        <f>'2021'!DO13</f>
        <v>75</v>
      </c>
      <c r="DV94" s="61">
        <f>'2021'!DP13</f>
        <v>6.6</v>
      </c>
      <c r="DW94" s="61">
        <f>'2021'!DQ13</f>
        <v>8</v>
      </c>
      <c r="DX94" s="61">
        <f>'2021'!DR13</f>
        <v>4</v>
      </c>
      <c r="DY94" s="73">
        <f>'2021'!DS13</f>
        <v>3.57</v>
      </c>
      <c r="DZ94" s="62">
        <f>'2021'!DT13</f>
        <v>24</v>
      </c>
      <c r="EA94" s="22">
        <f>'2021'!DU13</f>
        <v>2282</v>
      </c>
      <c r="EB94" s="23">
        <f>'2021'!DV13</f>
        <v>2341</v>
      </c>
      <c r="EC94" s="23">
        <f>'2021'!DW13</f>
        <v>19</v>
      </c>
      <c r="ED94" s="23">
        <f>'2021'!DX13</f>
        <v>3</v>
      </c>
      <c r="EE94" s="23">
        <f>'2021'!DY13</f>
        <v>298</v>
      </c>
      <c r="EF94" s="23">
        <f>'2021'!DZ13</f>
        <v>188</v>
      </c>
      <c r="EG94" s="23">
        <f>'2021'!EA13</f>
        <v>70.8</v>
      </c>
      <c r="EH94" s="24">
        <f>'2021'!EB13</f>
        <v>3.9</v>
      </c>
      <c r="EI94" s="24">
        <f>'2021'!EC13</f>
        <v>2.4</v>
      </c>
      <c r="EJ94" s="24">
        <f>'2021'!ED13</f>
        <v>43.8</v>
      </c>
      <c r="EK94" s="23">
        <f>'2021'!EE13</f>
        <v>334</v>
      </c>
      <c r="EL94" s="23">
        <f>'2021'!EF13</f>
        <v>2097</v>
      </c>
      <c r="EM94" s="55">
        <f>'2021'!EG13</f>
        <v>59</v>
      </c>
      <c r="EN94" s="73">
        <f>'2021'!EH13</f>
        <v>4.5</v>
      </c>
      <c r="EO94" s="61">
        <f>'2021'!EI13</f>
        <v>4</v>
      </c>
      <c r="EP94" s="61">
        <f>'2021'!EJ13</f>
        <v>3</v>
      </c>
      <c r="EQ94" s="73">
        <f>'2021'!EK13</f>
        <v>1.33</v>
      </c>
      <c r="ER94" s="62">
        <f>'2021'!EL13</f>
        <v>15</v>
      </c>
    </row>
    <row r="95" spans="1:148" ht="15.75" customHeight="1" x14ac:dyDescent="0.2">
      <c r="A95" s="111">
        <f t="shared" si="4"/>
        <v>93</v>
      </c>
      <c r="B95" s="109">
        <f>'2016'!A10</f>
        <v>8</v>
      </c>
      <c r="C95" s="109">
        <v>2016</v>
      </c>
      <c r="D95" s="86" t="str">
        <f>'2016'!B10</f>
        <v>Connor Cook</v>
      </c>
      <c r="E95" s="86" t="str" cm="1">
        <f t="array" ref="E95">_xlfn.IFS(F95&gt;13,"Cornerstone",AND(F95&gt;11.5,F95&lt;13),"Elite",AND(F95&gt;10,F95&lt;11.5),"Elite Upside",AND(F95&gt;=8.5,F95&lt;10),"Upside",AND(F95&gt;6.25,F95&lt;8.5),"Upside Lite",AND(F95&gt;4.5,F95&lt;6.25),"Outlier",AND(F95&gt;=3.5,F95&lt;4.5),"Outlier Lite",F95&lt;3.5,"Purgatory")</f>
        <v>Outlier Lite</v>
      </c>
      <c r="F95" s="11">
        <f>'2016'!C10</f>
        <v>4.4424999999999999</v>
      </c>
      <c r="G95" s="11">
        <f t="shared" si="5"/>
        <v>55.000000000000007</v>
      </c>
      <c r="H95" s="245">
        <f t="shared" si="6"/>
        <v>-0.23975081187980876</v>
      </c>
      <c r="I95" s="43" t="str">
        <f>'2016'!D10</f>
        <v>Michigan State</v>
      </c>
      <c r="J95" s="14">
        <f>'2016'!E10</f>
        <v>2</v>
      </c>
      <c r="K95" s="44">
        <f>'2016'!F10</f>
        <v>33998</v>
      </c>
      <c r="L95" s="15">
        <f>'2016'!G10</f>
        <v>32.682191780821917</v>
      </c>
      <c r="M95" s="15" t="str">
        <f>'2016'!H10</f>
        <v>RS SR</v>
      </c>
      <c r="N95" s="15">
        <f>'2016'!I10</f>
        <v>23.257534246575343</v>
      </c>
      <c r="O95" s="15" t="str">
        <f>'2016'!J10</f>
        <v>Pocket Passer</v>
      </c>
      <c r="P95" s="14">
        <f>'2016'!K10</f>
        <v>76</v>
      </c>
      <c r="Q95" s="14">
        <f>'2016'!L10</f>
        <v>217</v>
      </c>
      <c r="R95" s="15">
        <f t="shared" si="7"/>
        <v>26.4137767195202</v>
      </c>
      <c r="S95" s="14">
        <f>'2016'!M10</f>
        <v>4.79</v>
      </c>
      <c r="T95" s="16">
        <f>'2016'!N10</f>
        <v>4</v>
      </c>
      <c r="U95" s="46">
        <f>'2016'!O10</f>
        <v>0</v>
      </c>
      <c r="V95" s="47">
        <f>'2016'!P10</f>
        <v>3.4444851593990473E-2</v>
      </c>
      <c r="W95" s="47">
        <f>'2016'!Q10</f>
        <v>0.92948717948717952</v>
      </c>
      <c r="X95" s="47">
        <f>'2016'!R10</f>
        <v>0.93078482479003766</v>
      </c>
      <c r="Y95" s="47">
        <f>'2016'!S10</f>
        <v>0.95455931686489781</v>
      </c>
      <c r="Z95" s="17">
        <f>'2016'!T10</f>
        <v>0.95455931686489781</v>
      </c>
      <c r="AA95" s="17">
        <f>'2016'!U10</f>
        <v>0.95455931686489781</v>
      </c>
      <c r="AB95" s="17">
        <f>'2016'!V10</f>
        <v>3.9897039897039896E-2</v>
      </c>
      <c r="AC95" s="17">
        <f>'2016'!W10</f>
        <v>6.4741907261592305E-2</v>
      </c>
      <c r="AD95" s="17">
        <f>'2016'!X10</f>
        <v>6.4741907261592305E-2</v>
      </c>
      <c r="AE95" s="18">
        <f>'2016'!Y10</f>
        <v>6.4741907261592305E-2</v>
      </c>
      <c r="AF95" s="19">
        <f>'2016'!Z10</f>
        <v>20.6</v>
      </c>
      <c r="AG95" s="20">
        <f>'2016'!AA10</f>
        <v>82.441839947362496</v>
      </c>
      <c r="AH95" s="71">
        <f>'2016'!AB10</f>
        <v>0.57765667574931878</v>
      </c>
      <c r="AI95" s="102">
        <f>'2016'!AC10</f>
        <v>13.668122270742359</v>
      </c>
      <c r="AJ95" s="71">
        <f>'2016'!AD10</f>
        <v>0.66500000000000004</v>
      </c>
      <c r="AK95" s="71">
        <f>'2016'!AE10</f>
        <v>7.5999999999999998E-2</v>
      </c>
      <c r="AL95" s="71">
        <f>'2016'!AF10</f>
        <v>4.0999999999999995E-2</v>
      </c>
      <c r="AM95" s="70">
        <f>'2016'!AG10</f>
        <v>0.59399999999999997</v>
      </c>
      <c r="AN95" s="20">
        <f>'2016'!AH10</f>
        <v>3.1</v>
      </c>
      <c r="AO95" s="20">
        <f>'2016'!AI10</f>
        <v>2.4390243902439025E-2</v>
      </c>
      <c r="AP95" s="76">
        <f>'2016'!AJ10</f>
        <v>1.17</v>
      </c>
      <c r="AQ95" s="21">
        <f>'2016'!AK10</f>
        <v>3</v>
      </c>
      <c r="AR95" s="21">
        <f>'2016'!AL10</f>
        <v>8</v>
      </c>
      <c r="AS95" s="21">
        <f>'2016'!AM10</f>
        <v>0</v>
      </c>
      <c r="AT95" s="21">
        <f>'2016'!AN10</f>
        <v>7</v>
      </c>
      <c r="AU95" s="21">
        <f>'2016'!AO10</f>
        <v>2</v>
      </c>
      <c r="AV95" s="21">
        <f>'2016'!AP10</f>
        <v>9</v>
      </c>
      <c r="AW95" s="21">
        <f>'2016'!AQ10</f>
        <v>2</v>
      </c>
      <c r="AX95" s="21">
        <f>'2016'!AR10</f>
        <v>0</v>
      </c>
      <c r="AY95" s="21">
        <f>'2016'!AS10</f>
        <v>0</v>
      </c>
      <c r="AZ95" s="21">
        <f>'2016'!AT10</f>
        <v>0</v>
      </c>
      <c r="BA95" s="21">
        <f>'2016'!AU10</f>
        <v>3</v>
      </c>
      <c r="BB95" s="21">
        <f>'2016'!AV10</f>
        <v>0</v>
      </c>
      <c r="BC95" s="21">
        <f>'2016'!AW10</f>
        <v>7.38</v>
      </c>
      <c r="BD95" s="21">
        <f>'2016'!AX10</f>
        <v>5.5350000000000001</v>
      </c>
      <c r="BE95" s="21">
        <f>'2016'!AY10</f>
        <v>7.4999999999999997E-2</v>
      </c>
      <c r="BF95" s="130">
        <f>'2016'!AZ10</f>
        <v>0</v>
      </c>
      <c r="BG95" s="103">
        <f>'2016'!BA10</f>
        <v>0</v>
      </c>
      <c r="BH95" s="23">
        <f>'2016'!BB10</f>
        <v>1</v>
      </c>
      <c r="BI95" s="23">
        <f>'2016'!BC10</f>
        <v>0</v>
      </c>
      <c r="BJ95" s="23">
        <f>'2016'!BD10</f>
        <v>0</v>
      </c>
      <c r="BK95" s="23">
        <f>'2016'!BE10</f>
        <v>0</v>
      </c>
      <c r="BL95" s="23">
        <f>'2016'!BF10</f>
        <v>0</v>
      </c>
      <c r="BM95" s="23">
        <f>'2016'!BG10</f>
        <v>0</v>
      </c>
      <c r="BN95" s="74">
        <f>'2016'!BH10</f>
        <v>0</v>
      </c>
      <c r="BO95" s="74">
        <f>'2016'!BI10</f>
        <v>0</v>
      </c>
      <c r="BP95" s="74">
        <f>'2016'!BJ10</f>
        <v>0</v>
      </c>
      <c r="BQ95" s="23">
        <f>'2016'!BK10</f>
        <v>0</v>
      </c>
      <c r="BR95" s="23">
        <f>'2016'!BL10</f>
        <v>1</v>
      </c>
      <c r="BS95" s="55">
        <f>'2016'!BM10</f>
        <v>0</v>
      </c>
      <c r="BT95" s="61">
        <f>'2016'!BN10</f>
        <v>0</v>
      </c>
      <c r="BU95" s="61">
        <f>'2016'!BO10</f>
        <v>0</v>
      </c>
      <c r="BV95" s="61">
        <f>'2016'!BP10</f>
        <v>0</v>
      </c>
      <c r="BW95" s="72">
        <f>'2016'!BQ10</f>
        <v>0</v>
      </c>
      <c r="BX95" s="61">
        <f>'2016'!BR10</f>
        <v>0</v>
      </c>
      <c r="BY95" s="22">
        <f>'2016'!BS10</f>
        <v>94</v>
      </c>
      <c r="BZ95" s="23">
        <f>'2016'!BT10</f>
        <v>2729</v>
      </c>
      <c r="CA95" s="23">
        <f>'2016'!BU10</f>
        <v>1</v>
      </c>
      <c r="CB95" s="23">
        <f>'2016'!BV10</f>
        <v>1</v>
      </c>
      <c r="CC95" s="23">
        <f>'2016'!BW10</f>
        <v>17</v>
      </c>
      <c r="CD95" s="23">
        <f>'2016'!BX10</f>
        <v>9</v>
      </c>
      <c r="CE95" s="23">
        <f>'2016'!BY10</f>
        <v>0</v>
      </c>
      <c r="CF95" s="74">
        <f>'2016'!BZ10</f>
        <v>0</v>
      </c>
      <c r="CG95" s="74">
        <f>'2016'!CA10</f>
        <v>0</v>
      </c>
      <c r="CH95" s="74">
        <f>'2016'!CB10</f>
        <v>0</v>
      </c>
      <c r="CI95" s="23">
        <f>'2016'!CC10</f>
        <v>0</v>
      </c>
      <c r="CJ95" s="23">
        <f>'2016'!CD10</f>
        <v>1</v>
      </c>
      <c r="CK95" s="55">
        <f>'2016'!CE10</f>
        <v>0</v>
      </c>
      <c r="CL95" s="61">
        <f>'2016'!CF10</f>
        <v>0</v>
      </c>
      <c r="CM95" s="61">
        <f>'2016'!CG10</f>
        <v>0</v>
      </c>
      <c r="CN95" s="61">
        <f>'2016'!CH10</f>
        <v>0</v>
      </c>
      <c r="CO95" s="73">
        <f>'2016'!CI10</f>
        <v>0</v>
      </c>
      <c r="CP95" s="62">
        <f>'2016'!CJ10</f>
        <v>0</v>
      </c>
      <c r="CQ95" s="22">
        <f>'2016'!CK10</f>
        <v>2755</v>
      </c>
      <c r="CR95" s="23">
        <f>'2016'!CL10</f>
        <v>2964</v>
      </c>
      <c r="CS95" s="23">
        <f>'2016'!CM10</f>
        <v>22</v>
      </c>
      <c r="CT95" s="23">
        <f>'2016'!CN10</f>
        <v>6</v>
      </c>
      <c r="CU95" s="23">
        <f>'2016'!CO10</f>
        <v>380</v>
      </c>
      <c r="CV95" s="23">
        <f>'2016'!CP10</f>
        <v>223</v>
      </c>
      <c r="CW95" s="23">
        <f>'2016'!CQ10</f>
        <v>0</v>
      </c>
      <c r="CX95" s="24">
        <f>'2016'!CR10</f>
        <v>0</v>
      </c>
      <c r="CY95" s="24">
        <f>'2016'!CS10</f>
        <v>0</v>
      </c>
      <c r="CZ95" s="23">
        <f>'2016'!CT10</f>
        <v>0</v>
      </c>
      <c r="DA95" s="23">
        <f>'2016'!CU10</f>
        <v>0</v>
      </c>
      <c r="DB95" s="23">
        <f>'2016'!CV10</f>
        <v>1</v>
      </c>
      <c r="DC95" s="55">
        <f>'2016'!CW10</f>
        <v>0</v>
      </c>
      <c r="DD95" s="61">
        <f>'2016'!CX10</f>
        <v>0</v>
      </c>
      <c r="DE95" s="61">
        <f>'2016'!CY10</f>
        <v>0</v>
      </c>
      <c r="DF95" s="61">
        <f>'2016'!CZ10</f>
        <v>0</v>
      </c>
      <c r="DG95" s="73">
        <f>'2016'!DA10</f>
        <v>0</v>
      </c>
      <c r="DH95" s="62">
        <f>'2016'!DB10</f>
        <v>0</v>
      </c>
      <c r="DI95" s="22">
        <f>'2016'!DC10</f>
        <v>3214</v>
      </c>
      <c r="DJ95" s="23">
        <f>'2016'!DD10</f>
        <v>3453</v>
      </c>
      <c r="DK95" s="23">
        <f>'2016'!DE10</f>
        <v>24</v>
      </c>
      <c r="DL95" s="23">
        <f>'2016'!DF10</f>
        <v>8</v>
      </c>
      <c r="DM95" s="23">
        <f>'2016'!DG10</f>
        <v>367</v>
      </c>
      <c r="DN95" s="23">
        <f>'2016'!DH10</f>
        <v>212</v>
      </c>
      <c r="DO95" s="23">
        <f>'2016'!DI10</f>
        <v>64.5</v>
      </c>
      <c r="DP95" s="74">
        <f>'2016'!DJ10</f>
        <v>6.7</v>
      </c>
      <c r="DQ95" s="74">
        <f>'2016'!DK10</f>
        <v>4.9000000000000004</v>
      </c>
      <c r="DR95" s="74">
        <f>'2016'!DL10</f>
        <v>49</v>
      </c>
      <c r="DS95" s="23">
        <f>'2016'!DM10</f>
        <v>124</v>
      </c>
      <c r="DT95" s="23">
        <f>'2016'!DN10</f>
        <v>3108</v>
      </c>
      <c r="DU95" s="55">
        <f>'2016'!DO10</f>
        <v>41</v>
      </c>
      <c r="DV95" s="61">
        <f>'2016'!DP10</f>
        <v>2.4</v>
      </c>
      <c r="DW95" s="61">
        <f>'2016'!DQ10</f>
        <v>2</v>
      </c>
      <c r="DX95" s="61">
        <f>'2016'!DR10</f>
        <v>1</v>
      </c>
      <c r="DY95" s="73">
        <f>'2016'!DS10</f>
        <v>1.04</v>
      </c>
      <c r="DZ95" s="62">
        <f>'2016'!DT10</f>
        <v>3</v>
      </c>
      <c r="EA95" s="22">
        <f>'2016'!DU10</f>
        <v>3130</v>
      </c>
      <c r="EB95" s="23">
        <f>'2016'!DV10</f>
        <v>3279</v>
      </c>
      <c r="EC95" s="23">
        <f>'2016'!DW10</f>
        <v>24</v>
      </c>
      <c r="ED95" s="23">
        <f>'2016'!DX10</f>
        <v>7</v>
      </c>
      <c r="EE95" s="23">
        <f>'2016'!DY10</f>
        <v>412</v>
      </c>
      <c r="EF95" s="23">
        <f>'2016'!DZ10</f>
        <v>229</v>
      </c>
      <c r="EG95" s="23">
        <f>'2016'!EA10</f>
        <v>66.5</v>
      </c>
      <c r="EH95" s="24">
        <f>'2016'!EB10</f>
        <v>7.6</v>
      </c>
      <c r="EI95" s="24">
        <f>'2016'!EC10</f>
        <v>4.0999999999999996</v>
      </c>
      <c r="EJ95" s="24">
        <f>'2016'!ED10</f>
        <v>59.4</v>
      </c>
      <c r="EK95" s="23">
        <f>'2016'!EE10</f>
        <v>148</v>
      </c>
      <c r="EL95" s="23">
        <f>'2016'!EF10</f>
        <v>2286</v>
      </c>
      <c r="EM95" s="55">
        <f>'2016'!EG10</f>
        <v>35</v>
      </c>
      <c r="EN95" s="73">
        <f>'2016'!EH10</f>
        <v>3.1</v>
      </c>
      <c r="EO95" s="61">
        <f>'2016'!EI10</f>
        <v>0</v>
      </c>
      <c r="EP95" s="61">
        <f>'2016'!EJ10</f>
        <v>0</v>
      </c>
      <c r="EQ95" s="73">
        <f>'2016'!EK10</f>
        <v>1.17</v>
      </c>
      <c r="ER95" s="62">
        <f>'2016'!EL10</f>
        <v>5</v>
      </c>
    </row>
    <row r="96" spans="1:148" ht="15.75" customHeight="1" x14ac:dyDescent="0.2">
      <c r="A96" s="111">
        <f t="shared" si="4"/>
        <v>94</v>
      </c>
      <c r="B96" s="109">
        <f>'2019'!A8</f>
        <v>6</v>
      </c>
      <c r="C96" s="109">
        <v>2019</v>
      </c>
      <c r="D96" s="86" t="str">
        <f>'2019'!B8</f>
        <v>Trace McSorley</v>
      </c>
      <c r="E96" s="86" t="str" cm="1">
        <f t="array" ref="E96">_xlfn.IFS(F96&gt;13,"Cornerstone",AND(F96&gt;11.5,F96&lt;13),"Elite",AND(F96&gt;10,F96&lt;11.5),"Elite Upside",AND(F96&gt;=8.5,F96&lt;10),"Upside",AND(F96&gt;6.25,F96&lt;8.5),"Upside Lite",AND(F96&gt;4.5,F96&lt;6.25),"Outlier",AND(F96&gt;=3.5,F96&lt;4.5),"Outlier Lite",F96&lt;3.5,"Purgatory")</f>
        <v>Outlier Lite</v>
      </c>
      <c r="F96" s="11">
        <f>'2019'!C8</f>
        <v>4.4381250000000003</v>
      </c>
      <c r="G96" s="11">
        <f t="shared" si="5"/>
        <v>54.500000000000007</v>
      </c>
      <c r="H96" s="245">
        <f t="shared" si="6"/>
        <v>-0.24102804715304124</v>
      </c>
      <c r="I96" s="43" t="str">
        <f>'2019'!D8</f>
        <v>Penn State</v>
      </c>
      <c r="J96" s="14">
        <f>'2019'!E8</f>
        <v>2</v>
      </c>
      <c r="K96" s="44">
        <f>'2019'!F8</f>
        <v>34934</v>
      </c>
      <c r="L96" s="15">
        <f>'2019'!G8</f>
        <v>30.117808219178084</v>
      </c>
      <c r="M96" s="15" t="str">
        <f>'2019'!H8</f>
        <v>SR</v>
      </c>
      <c r="N96" s="15">
        <f>'2019'!I8</f>
        <v>23.693150684931506</v>
      </c>
      <c r="O96" s="15" t="str">
        <f>'2019'!J8</f>
        <v>Run First</v>
      </c>
      <c r="P96" s="14">
        <f>'2019'!K8</f>
        <v>72</v>
      </c>
      <c r="Q96" s="14">
        <f>'2019'!L8</f>
        <v>202</v>
      </c>
      <c r="R96" s="15">
        <f t="shared" si="7"/>
        <v>27.395821612630883</v>
      </c>
      <c r="S96" s="14">
        <f>'2019'!M8</f>
        <v>4.57</v>
      </c>
      <c r="T96" s="16">
        <f>'2019'!N8</f>
        <v>6</v>
      </c>
      <c r="U96" s="46">
        <f>'2019'!O8</f>
        <v>0</v>
      </c>
      <c r="V96" s="47">
        <f>'2019'!P8</f>
        <v>6.6355810616929703E-2</v>
      </c>
      <c r="W96" s="47">
        <f>'2019'!Q8</f>
        <v>0.99041095890410957</v>
      </c>
      <c r="X96" s="47">
        <f>'2019'!R8</f>
        <v>0.94618239660657477</v>
      </c>
      <c r="Y96" s="47">
        <f>'2019'!S8</f>
        <v>0.88293370944992944</v>
      </c>
      <c r="Z96" s="17">
        <f>'2019'!T8</f>
        <v>0.93667233417701956</v>
      </c>
      <c r="AA96" s="17">
        <f>'2019'!U8</f>
        <v>0.93667233417701956</v>
      </c>
      <c r="AB96" s="17">
        <f>'2019'!V8</f>
        <v>0.2574089754445385</v>
      </c>
      <c r="AC96" s="17">
        <f>'2019'!W8</f>
        <v>0.32033137728684846</v>
      </c>
      <c r="AD96" s="17">
        <f>'2019'!X8</f>
        <v>0.32033137728684846</v>
      </c>
      <c r="AE96" s="18">
        <f>'2019'!Y8</f>
        <v>0.32033137728684846</v>
      </c>
      <c r="AF96" s="19">
        <f>'2019'!Z8</f>
        <v>21.038356164383561</v>
      </c>
      <c r="AG96" s="20">
        <f>'2019'!AA8</f>
        <v>92.622514043989028</v>
      </c>
      <c r="AH96" s="71">
        <f>'2019'!AB8</f>
        <v>0.65967365967365965</v>
      </c>
      <c r="AI96" s="102">
        <f>'2019'!AC8</f>
        <v>13.109947643979057</v>
      </c>
      <c r="AJ96" s="71">
        <f>'2019'!AD8</f>
        <v>0.75599999999999989</v>
      </c>
      <c r="AK96" s="71">
        <f>'2019'!AE8</f>
        <v>6.6000000000000003E-2</v>
      </c>
      <c r="AL96" s="71">
        <f>'2019'!AF8</f>
        <v>1.8000000000000002E-2</v>
      </c>
      <c r="AM96" s="70">
        <f>'2019'!AG8</f>
        <v>0.52500000000000002</v>
      </c>
      <c r="AN96" s="20">
        <f>'2019'!AH8</f>
        <v>6.1</v>
      </c>
      <c r="AO96" s="20">
        <f>'2019'!AI8</f>
        <v>0.10185185185185185</v>
      </c>
      <c r="AP96" s="76">
        <f>'2019'!AJ8</f>
        <v>2.6</v>
      </c>
      <c r="AQ96" s="21">
        <f>'2019'!AK8</f>
        <v>2</v>
      </c>
      <c r="AR96" s="21">
        <f>'2019'!AL8</f>
        <v>7</v>
      </c>
      <c r="AS96" s="21">
        <f>'2019'!AM8</f>
        <v>5</v>
      </c>
      <c r="AT96" s="21">
        <f>'2019'!AN8</f>
        <v>5</v>
      </c>
      <c r="AU96" s="21">
        <f>'2019'!AO8</f>
        <v>10</v>
      </c>
      <c r="AV96" s="21">
        <f>'2019'!AP8</f>
        <v>6</v>
      </c>
      <c r="AW96" s="21">
        <f>'2019'!AQ8</f>
        <v>10</v>
      </c>
      <c r="AX96" s="21">
        <f>'2019'!AR8</f>
        <v>6</v>
      </c>
      <c r="AY96" s="21">
        <f>'2019'!AS8</f>
        <v>1</v>
      </c>
      <c r="AZ96" s="21">
        <f>'2019'!AT8</f>
        <v>5</v>
      </c>
      <c r="BA96" s="21">
        <f>'2019'!AU8</f>
        <v>1</v>
      </c>
      <c r="BB96" s="21">
        <f>'2019'!AV8</f>
        <v>0</v>
      </c>
      <c r="BC96" s="21">
        <f>'2019'!AW8</f>
        <v>9.52</v>
      </c>
      <c r="BD96" s="21">
        <f>'2019'!AX8</f>
        <v>9.52</v>
      </c>
      <c r="BE96" s="21">
        <f>'2019'!AY8</f>
        <v>0.82499999999999996</v>
      </c>
      <c r="BF96" s="130">
        <f>'2019'!AZ8</f>
        <v>0.41249999999999998</v>
      </c>
      <c r="BG96" s="103">
        <f>'2019'!BA8</f>
        <v>0</v>
      </c>
      <c r="BH96" s="23">
        <f>'2019'!BB8</f>
        <v>1</v>
      </c>
      <c r="BI96" s="23">
        <f>'2019'!BC8</f>
        <v>0</v>
      </c>
      <c r="BJ96" s="23">
        <f>'2019'!BD8</f>
        <v>0</v>
      </c>
      <c r="BK96" s="23">
        <f>'2019'!BE8</f>
        <v>0</v>
      </c>
      <c r="BL96" s="23">
        <f>'2019'!BF8</f>
        <v>0</v>
      </c>
      <c r="BM96" s="23">
        <f>'2019'!BG8</f>
        <v>0</v>
      </c>
      <c r="BN96" s="74">
        <f>'2019'!BH8</f>
        <v>0</v>
      </c>
      <c r="BO96" s="74">
        <f>'2019'!BI8</f>
        <v>0</v>
      </c>
      <c r="BP96" s="74">
        <f>'2019'!BJ8</f>
        <v>0</v>
      </c>
      <c r="BQ96" s="23">
        <f>'2019'!BK8</f>
        <v>0</v>
      </c>
      <c r="BR96" s="23">
        <f>'2019'!BL8</f>
        <v>1</v>
      </c>
      <c r="BS96" s="55">
        <f>'2019'!BM8</f>
        <v>0</v>
      </c>
      <c r="BT96" s="61">
        <f>'2019'!BN8</f>
        <v>0</v>
      </c>
      <c r="BU96" s="61">
        <f>'2019'!BO8</f>
        <v>0</v>
      </c>
      <c r="BV96" s="61">
        <f>'2019'!BP8</f>
        <v>0</v>
      </c>
      <c r="BW96" s="72">
        <f>'2019'!BQ8</f>
        <v>0</v>
      </c>
      <c r="BX96" s="61">
        <f>'2019'!BR8</f>
        <v>0</v>
      </c>
      <c r="BY96" s="22">
        <f>'2019'!BS8</f>
        <v>185</v>
      </c>
      <c r="BZ96" s="23">
        <f>'2019'!BT8</f>
        <v>2788</v>
      </c>
      <c r="CA96" s="23">
        <f>'2019'!BU8</f>
        <v>2</v>
      </c>
      <c r="CB96" s="23">
        <f>'2019'!BV8</f>
        <v>0</v>
      </c>
      <c r="CC96" s="23">
        <f>'2019'!BW8</f>
        <v>41</v>
      </c>
      <c r="CD96" s="23">
        <f>'2019'!BX8</f>
        <v>20</v>
      </c>
      <c r="CE96" s="23">
        <f>'2019'!BY8</f>
        <v>62.9</v>
      </c>
      <c r="CF96" s="74">
        <f>'2019'!BZ8</f>
        <v>7.3</v>
      </c>
      <c r="CG96" s="74">
        <f>'2019'!CA8</f>
        <v>2.2999999999999998</v>
      </c>
      <c r="CH96" s="74">
        <f>'2019'!CB8</f>
        <v>50</v>
      </c>
      <c r="CI96" s="23">
        <f>'2019'!CC8</f>
        <v>43</v>
      </c>
      <c r="CJ96" s="23">
        <f>'2019'!CD8</f>
        <v>1998</v>
      </c>
      <c r="CK96" s="55">
        <f>'2019'!CE8</f>
        <v>11</v>
      </c>
      <c r="CL96" s="61">
        <f>'2019'!CF8</f>
        <v>3.1</v>
      </c>
      <c r="CM96" s="61">
        <f>'2019'!CG8</f>
        <v>0</v>
      </c>
      <c r="CN96" s="61">
        <f>'2019'!CH8</f>
        <v>0</v>
      </c>
      <c r="CO96" s="73">
        <f>'2019'!CI8</f>
        <v>1.64</v>
      </c>
      <c r="CP96" s="62">
        <f>'2019'!CJ8</f>
        <v>1</v>
      </c>
      <c r="CQ96" s="22">
        <f>'2019'!CK8</f>
        <v>3615</v>
      </c>
      <c r="CR96" s="23">
        <f>'2019'!CL8</f>
        <v>3650</v>
      </c>
      <c r="CS96" s="23">
        <f>'2019'!CM8</f>
        <v>29</v>
      </c>
      <c r="CT96" s="23">
        <f>'2019'!CN8</f>
        <v>8</v>
      </c>
      <c r="CU96" s="23">
        <f>'2019'!CO8</f>
        <v>391</v>
      </c>
      <c r="CV96" s="23">
        <f>'2019'!CP8</f>
        <v>224</v>
      </c>
      <c r="CW96" s="23">
        <f>'2019'!CQ8</f>
        <v>69.099999999999994</v>
      </c>
      <c r="CX96" s="24">
        <f>'2019'!CR8</f>
        <v>6.6</v>
      </c>
      <c r="CY96" s="24">
        <f>'2019'!CS8</f>
        <v>3.3</v>
      </c>
      <c r="CZ96" s="23">
        <f>'2019'!CT8</f>
        <v>48.4</v>
      </c>
      <c r="DA96" s="23">
        <f>'2019'!CU8</f>
        <v>515</v>
      </c>
      <c r="DB96" s="23">
        <f>'2019'!CV8</f>
        <v>2622</v>
      </c>
      <c r="DC96" s="55">
        <f>'2019'!CW8</f>
        <v>85</v>
      </c>
      <c r="DD96" s="61">
        <f>'2019'!CX8</f>
        <v>4</v>
      </c>
      <c r="DE96" s="61">
        <f>'2019'!CY8</f>
        <v>7</v>
      </c>
      <c r="DF96" s="61">
        <f>'2019'!CZ8</f>
        <v>13</v>
      </c>
      <c r="DG96" s="73">
        <f>'2019'!DA8</f>
        <v>2.02</v>
      </c>
      <c r="DH96" s="62">
        <f>'2019'!DB8</f>
        <v>21</v>
      </c>
      <c r="DI96" s="22">
        <f>'2019'!DC8</f>
        <v>3569</v>
      </c>
      <c r="DJ96" s="23">
        <f>'2019'!DD8</f>
        <v>3772</v>
      </c>
      <c r="DK96" s="23">
        <f>'2019'!DE8</f>
        <v>28</v>
      </c>
      <c r="DL96" s="23">
        <f>'2019'!DF8</f>
        <v>10</v>
      </c>
      <c r="DM96" s="23">
        <f>'2019'!DG8</f>
        <v>429</v>
      </c>
      <c r="DN96" s="23">
        <f>'2019'!DH8</f>
        <v>283</v>
      </c>
      <c r="DO96" s="23">
        <f>'2019'!DI8</f>
        <v>75.599999999999994</v>
      </c>
      <c r="DP96" s="74">
        <f>'2019'!DJ8</f>
        <v>4.3</v>
      </c>
      <c r="DQ96" s="74">
        <f>'2019'!DK8</f>
        <v>1.8</v>
      </c>
      <c r="DR96" s="74">
        <f>'2019'!DL8</f>
        <v>52.5</v>
      </c>
      <c r="DS96" s="23">
        <f>'2019'!DM8</f>
        <v>608</v>
      </c>
      <c r="DT96" s="23">
        <f>'2019'!DN8</f>
        <v>2362</v>
      </c>
      <c r="DU96" s="55">
        <f>'2019'!DO8</f>
        <v>101</v>
      </c>
      <c r="DV96" s="61">
        <f>'2019'!DP8</f>
        <v>4.9000000000000004</v>
      </c>
      <c r="DW96" s="61">
        <f>'2019'!DQ8</f>
        <v>11</v>
      </c>
      <c r="DX96" s="61">
        <f>'2019'!DR8</f>
        <v>10</v>
      </c>
      <c r="DY96" s="73">
        <f>'2019'!DS8</f>
        <v>1.95</v>
      </c>
      <c r="DZ96" s="62">
        <f>'2019'!DT8</f>
        <v>18</v>
      </c>
      <c r="EA96" s="22">
        <f>'2019'!DU8</f>
        <v>2504</v>
      </c>
      <c r="EB96" s="23">
        <f>'2019'!DV8</f>
        <v>2836</v>
      </c>
      <c r="EC96" s="23">
        <f>'2019'!DW8</f>
        <v>18</v>
      </c>
      <c r="ED96" s="23">
        <f>'2019'!DX8</f>
        <v>7</v>
      </c>
      <c r="EE96" s="23">
        <f>'2019'!DY8</f>
        <v>360</v>
      </c>
      <c r="EF96" s="23">
        <f>'2019'!DZ8</f>
        <v>191</v>
      </c>
      <c r="EG96" s="23">
        <f>'2019'!EA8</f>
        <v>68.5</v>
      </c>
      <c r="EH96" s="24">
        <f>'2019'!EB8</f>
        <v>6.3</v>
      </c>
      <c r="EI96" s="24">
        <f>'2019'!EC8</f>
        <v>2.4</v>
      </c>
      <c r="EJ96" s="24">
        <f>'2019'!ED8</f>
        <v>42.4</v>
      </c>
      <c r="EK96" s="23">
        <f>'2019'!EE8</f>
        <v>928</v>
      </c>
      <c r="EL96" s="23">
        <f>'2019'!EF8</f>
        <v>2897</v>
      </c>
      <c r="EM96" s="55">
        <f>'2019'!EG8</f>
        <v>108</v>
      </c>
      <c r="EN96" s="73">
        <f>'2019'!EH8</f>
        <v>6.1</v>
      </c>
      <c r="EO96" s="61">
        <f>'2019'!EI8</f>
        <v>12</v>
      </c>
      <c r="EP96" s="61">
        <f>'2019'!EJ8</f>
        <v>11</v>
      </c>
      <c r="EQ96" s="73">
        <f>'2019'!EK8</f>
        <v>2.6</v>
      </c>
      <c r="ER96" s="62">
        <f>'2019'!EL8</f>
        <v>32</v>
      </c>
    </row>
    <row r="97" spans="1:148" ht="15.75" customHeight="1" x14ac:dyDescent="0.2">
      <c r="A97" s="111">
        <f t="shared" si="4"/>
        <v>95</v>
      </c>
      <c r="B97" s="109">
        <f>'2024'!A11</f>
        <v>9</v>
      </c>
      <c r="C97" s="109">
        <v>2024</v>
      </c>
      <c r="D97" s="86" t="str">
        <f>'2024'!B11</f>
        <v>Michael Pratt</v>
      </c>
      <c r="E97" s="86" t="str" cm="1">
        <f t="array" ref="E97">_xlfn.IFS(F97&gt;13,"Cornerstone",AND(F97&gt;11.5,F97&lt;13),"Elite",AND(F97&gt;10,F97&lt;11.5),"Elite Upside",AND(F97&gt;=8.5,F97&lt;10),"Upside",AND(F97&gt;6.25,F97&lt;8.5),"Upside Lite",AND(F97&gt;4.5,F97&lt;6.25),"Outlier",AND(F97&gt;=3.5,F97&lt;4.5),"Outlier Lite",F97&lt;3.5,"Purgatory")</f>
        <v>Outlier Lite</v>
      </c>
      <c r="F97" s="11">
        <f>'2024'!C11</f>
        <v>4.4249999999999998</v>
      </c>
      <c r="G97" s="11">
        <f t="shared" si="5"/>
        <v>54.1</v>
      </c>
      <c r="H97" s="245">
        <f t="shared" si="6"/>
        <v>-0.24485975297273924</v>
      </c>
      <c r="I97" s="43" t="str">
        <f>'2024'!D11</f>
        <v>Tulane</v>
      </c>
      <c r="J97" s="14">
        <f>'2024'!E11</f>
        <v>8</v>
      </c>
      <c r="K97" s="44">
        <f>'2024'!F11</f>
        <v>37164</v>
      </c>
      <c r="L97" s="15">
        <f>'2024'!G11</f>
        <v>24.008219178082193</v>
      </c>
      <c r="M97" s="15" t="str">
        <f>'2024'!H11</f>
        <v>SR</v>
      </c>
      <c r="N97" s="15">
        <f>'2024'!I11</f>
        <v>22.589041095890412</v>
      </c>
      <c r="O97" s="15" t="str">
        <f>'2024'!J11</f>
        <v>Game Manager</v>
      </c>
      <c r="P97" s="14">
        <f>'2024'!K11</f>
        <v>75</v>
      </c>
      <c r="Q97" s="14">
        <f>'2024'!L11</f>
        <v>220</v>
      </c>
      <c r="R97" s="15">
        <f t="shared" si="7"/>
        <v>27.497810017842259</v>
      </c>
      <c r="S97" s="14">
        <f>'2024'!M11</f>
        <v>4.58</v>
      </c>
      <c r="T97" s="16">
        <f>'2024'!N11</f>
        <v>7</v>
      </c>
      <c r="U97" s="46">
        <f>'2024'!O11</f>
        <v>0</v>
      </c>
      <c r="V97" s="47">
        <f>'2024'!P11</f>
        <v>0.85188679245283017</v>
      </c>
      <c r="W97" s="47">
        <f>'2024'!Q11</f>
        <v>0.89252160841788797</v>
      </c>
      <c r="X97" s="47">
        <f>'2024'!R11</f>
        <v>0.90579710144927539</v>
      </c>
      <c r="Y97" s="47">
        <f>'2024'!S11</f>
        <v>0.79900332225913617</v>
      </c>
      <c r="Z97" s="17">
        <f>'2024'!T11</f>
        <v>0.85240021185420578</v>
      </c>
      <c r="AA97" s="17">
        <f>'2024'!U11</f>
        <v>0.55406013770523377</v>
      </c>
      <c r="AB97" s="17">
        <f>'2024'!V11</f>
        <v>0.196505110451698</v>
      </c>
      <c r="AC97" s="17">
        <f>'2024'!W11</f>
        <v>0.14961306964746346</v>
      </c>
      <c r="AD97" s="17">
        <f>'2024'!X11</f>
        <v>0.17305909004958073</v>
      </c>
      <c r="AE97" s="18">
        <f>'2024'!Y11</f>
        <v>0.11248840853222748</v>
      </c>
      <c r="AF97" s="19">
        <f>'2024'!Z11</f>
        <v>18.934246575342467</v>
      </c>
      <c r="AG97" s="20">
        <f>'2024'!AA11</f>
        <v>99.997873463404346</v>
      </c>
      <c r="AH97" s="71">
        <f>'2024'!AB11</f>
        <v>0.6537102473498233</v>
      </c>
      <c r="AI97" s="102">
        <f>'2024'!AC11</f>
        <v>13</v>
      </c>
      <c r="AJ97" s="71">
        <f>'2024'!AD11</f>
        <v>0.77300000000000002</v>
      </c>
      <c r="AK97" s="71">
        <f>'2024'!AE11</f>
        <v>6.5000000000000002E-2</v>
      </c>
      <c r="AL97" s="71">
        <f>'2024'!AF11</f>
        <v>1.7000000000000001E-2</v>
      </c>
      <c r="AM97" s="70">
        <f>'2024'!AG11</f>
        <v>0.5</v>
      </c>
      <c r="AN97" s="20">
        <f>'2024'!AH11</f>
        <v>5.3214285714285712</v>
      </c>
      <c r="AO97" s="20">
        <f>'2024'!AI11</f>
        <v>0.16964285714285715</v>
      </c>
      <c r="AP97" s="76">
        <f>'2024'!AJ11</f>
        <v>3.55</v>
      </c>
      <c r="AQ97" s="21">
        <f>'2024'!AK11</f>
        <v>8</v>
      </c>
      <c r="AR97" s="21">
        <f>'2024'!AL11</f>
        <v>7</v>
      </c>
      <c r="AS97" s="21">
        <f>'2024'!AM11</f>
        <v>7</v>
      </c>
      <c r="AT97" s="21">
        <f>'2024'!AN11</f>
        <v>5</v>
      </c>
      <c r="AU97" s="21">
        <f>'2024'!AO11</f>
        <v>10</v>
      </c>
      <c r="AV97" s="21">
        <f>'2024'!AP11</f>
        <v>5</v>
      </c>
      <c r="AW97" s="21">
        <f>'2024'!AQ11</f>
        <v>4</v>
      </c>
      <c r="AX97" s="21">
        <f>'2024'!AR11</f>
        <v>4</v>
      </c>
      <c r="AY97" s="21">
        <f>'2024'!AS11</f>
        <v>3</v>
      </c>
      <c r="AZ97" s="21">
        <f>'2024'!AT11</f>
        <v>8</v>
      </c>
      <c r="BA97" s="21">
        <f>'2024'!AU11</f>
        <v>1</v>
      </c>
      <c r="BB97" s="21">
        <f>'2024'!AV11</f>
        <v>0</v>
      </c>
      <c r="BC97" s="21">
        <f>'2024'!AW11</f>
        <v>10</v>
      </c>
      <c r="BD97" s="21">
        <f>'2024'!AX11</f>
        <v>7.5</v>
      </c>
      <c r="BE97" s="21">
        <f>'2024'!AY11</f>
        <v>0.71250000000000002</v>
      </c>
      <c r="BF97" s="130">
        <f>'2024'!AZ11</f>
        <v>0</v>
      </c>
      <c r="BG97" s="103">
        <f>'2024'!BA11</f>
        <v>0</v>
      </c>
      <c r="BH97" s="23">
        <f>'2024'!BB11</f>
        <v>1</v>
      </c>
      <c r="BI97" s="23">
        <f>'2024'!BC11</f>
        <v>0</v>
      </c>
      <c r="BJ97" s="23">
        <f>'2024'!BD11</f>
        <v>0</v>
      </c>
      <c r="BK97" s="23">
        <f>'2024'!BE11</f>
        <v>0</v>
      </c>
      <c r="BL97" s="23">
        <f>'2024'!BF11</f>
        <v>0</v>
      </c>
      <c r="BM97" s="23">
        <f>'2024'!BG11</f>
        <v>0</v>
      </c>
      <c r="BN97" s="74">
        <f>'2024'!BH11</f>
        <v>0</v>
      </c>
      <c r="BO97" s="74">
        <f>'2024'!BI11</f>
        <v>0</v>
      </c>
      <c r="BP97" s="74">
        <f>'2024'!BJ11</f>
        <v>0</v>
      </c>
      <c r="BQ97" s="23">
        <f>'2024'!BK11</f>
        <v>0</v>
      </c>
      <c r="BR97" s="23">
        <f>'2024'!BL11</f>
        <v>1</v>
      </c>
      <c r="BS97" s="55">
        <f>'2024'!BM11</f>
        <v>0</v>
      </c>
      <c r="BT97" s="61">
        <f>'2024'!BN11</f>
        <v>0</v>
      </c>
      <c r="BU97" s="61">
        <f>'2024'!BO11</f>
        <v>0</v>
      </c>
      <c r="BV97" s="61">
        <f>'2024'!BP11</f>
        <v>0</v>
      </c>
      <c r="BW97" s="72">
        <f>'2024'!BQ11</f>
        <v>0</v>
      </c>
      <c r="BX97" s="61">
        <f>'2024'!BR11</f>
        <v>0</v>
      </c>
      <c r="BY97" s="22">
        <f>'2024'!BS11</f>
        <v>1806</v>
      </c>
      <c r="BZ97" s="23">
        <f>'2024'!BT11</f>
        <v>2120</v>
      </c>
      <c r="CA97" s="23">
        <f>'2024'!BU11</f>
        <v>20</v>
      </c>
      <c r="CB97" s="23">
        <f>'2024'!BV11</f>
        <v>8</v>
      </c>
      <c r="CC97" s="23">
        <f>'2024'!BW11</f>
        <v>254</v>
      </c>
      <c r="CD97" s="23">
        <f>'2024'!BX11</f>
        <v>140</v>
      </c>
      <c r="CE97" s="23">
        <f>'2024'!BY11</f>
        <v>72.2</v>
      </c>
      <c r="CF97" s="74">
        <f>'2024'!BZ11</f>
        <v>5.2</v>
      </c>
      <c r="CG97" s="74">
        <f>'2024'!CA11</f>
        <v>3.2</v>
      </c>
      <c r="CH97" s="74">
        <f>'2024'!CB11</f>
        <v>46.2</v>
      </c>
      <c r="CI97" s="23">
        <f>'2024'!CC11</f>
        <v>439</v>
      </c>
      <c r="CJ97" s="23">
        <f>'2024'!CD11</f>
        <v>2834</v>
      </c>
      <c r="CK97" s="55">
        <f>'2024'!CE11</f>
        <v>90</v>
      </c>
      <c r="CL97" s="61">
        <f>'2024'!CF11</f>
        <v>4.8777777777777782</v>
      </c>
      <c r="CM97" s="61">
        <f>'2024'!CG11</f>
        <v>8</v>
      </c>
      <c r="CN97" s="61">
        <f>'2024'!CH11</f>
        <v>11</v>
      </c>
      <c r="CO97" s="73">
        <f>'2024'!CI11</f>
        <v>2.72</v>
      </c>
      <c r="CP97" s="62">
        <f>'2024'!CJ11</f>
        <v>14</v>
      </c>
      <c r="CQ97" s="22">
        <f>'2024'!CK11</f>
        <v>2375</v>
      </c>
      <c r="CR97" s="23">
        <f>'2024'!CL11</f>
        <v>2661</v>
      </c>
      <c r="CS97" s="23">
        <f>'2024'!CM11</f>
        <v>21</v>
      </c>
      <c r="CT97" s="23">
        <f>'2024'!CN11</f>
        <v>8</v>
      </c>
      <c r="CU97" s="23">
        <f>'2024'!CO11</f>
        <v>332</v>
      </c>
      <c r="CV97" s="23">
        <f>'2024'!CP11</f>
        <v>190</v>
      </c>
      <c r="CW97" s="23">
        <f>'2024'!CQ11</f>
        <v>70.3</v>
      </c>
      <c r="CX97" s="24">
        <f>'2024'!CR11</f>
        <v>3.7</v>
      </c>
      <c r="CY97" s="24">
        <f>'2024'!CS11</f>
        <v>5</v>
      </c>
      <c r="CZ97" s="23">
        <f>'2024'!CT11</f>
        <v>50</v>
      </c>
      <c r="DA97" s="23">
        <f>'2024'!CU11</f>
        <v>318</v>
      </c>
      <c r="DB97" s="23">
        <f>'2024'!CV11</f>
        <v>2182</v>
      </c>
      <c r="DC97" s="55">
        <f>'2024'!CW11</f>
        <v>77</v>
      </c>
      <c r="DD97" s="61">
        <f>'2024'!CX11</f>
        <v>4.1298701298701301</v>
      </c>
      <c r="DE97" s="61">
        <f>'2024'!CY11</f>
        <v>5</v>
      </c>
      <c r="DF97" s="61">
        <f>'2024'!CZ11</f>
        <v>12</v>
      </c>
      <c r="DG97" s="73">
        <f>'2024'!DA11</f>
        <v>2.56</v>
      </c>
      <c r="DH97" s="62">
        <f>'2024'!DB11</f>
        <v>9</v>
      </c>
      <c r="DI97" s="22">
        <f>'2024'!DC11</f>
        <v>3000</v>
      </c>
      <c r="DJ97" s="23">
        <f>'2024'!DD11</f>
        <v>3312</v>
      </c>
      <c r="DK97" s="23">
        <f>'2024'!DE11</f>
        <v>27</v>
      </c>
      <c r="DL97" s="23">
        <f>'2024'!DF11</f>
        <v>5</v>
      </c>
      <c r="DM97" s="23">
        <f>'2024'!DG11</f>
        <v>340</v>
      </c>
      <c r="DN97" s="23">
        <f>'2024'!DH11</f>
        <v>215</v>
      </c>
      <c r="DO97" s="23">
        <f>'2024'!DI11</f>
        <v>77.3</v>
      </c>
      <c r="DP97" s="74">
        <f>'2024'!DJ11</f>
        <v>3.7</v>
      </c>
      <c r="DQ97" s="74">
        <f>'2024'!DK11</f>
        <v>1.7</v>
      </c>
      <c r="DR97" s="74">
        <f>'2024'!DL11</f>
        <v>45.5</v>
      </c>
      <c r="DS97" s="23">
        <f>'2024'!DM11</f>
        <v>596</v>
      </c>
      <c r="DT97" s="23">
        <f>'2024'!DN11</f>
        <v>3033</v>
      </c>
      <c r="DU97" s="55">
        <f>'2024'!DO11</f>
        <v>112</v>
      </c>
      <c r="DV97" s="61">
        <f>'2024'!DP11</f>
        <v>5.3214285714285712</v>
      </c>
      <c r="DW97" s="61">
        <f>'2024'!DQ11</f>
        <v>10</v>
      </c>
      <c r="DX97" s="61">
        <f>'2024'!DR11</f>
        <v>19</v>
      </c>
      <c r="DY97" s="73">
        <f>'2024'!DS11</f>
        <v>3.55</v>
      </c>
      <c r="DZ97" s="62">
        <f>'2024'!DT11</f>
        <v>20</v>
      </c>
      <c r="EA97" s="22">
        <f>'2024'!DU11</f>
        <v>2405</v>
      </c>
      <c r="EB97" s="23">
        <f>'2024'!DV11</f>
        <v>3010</v>
      </c>
      <c r="EC97" s="23">
        <f>'2024'!DW11</f>
        <v>22</v>
      </c>
      <c r="ED97" s="23">
        <f>'2024'!DX11</f>
        <v>5</v>
      </c>
      <c r="EE97" s="23">
        <f>'2024'!DY11</f>
        <v>283</v>
      </c>
      <c r="EF97" s="23">
        <f>'2024'!DZ11</f>
        <v>185</v>
      </c>
      <c r="EG97" s="23">
        <f>'2024'!EA11</f>
        <v>73.900000000000006</v>
      </c>
      <c r="EH97" s="24">
        <f>'2024'!EB11</f>
        <v>6.5</v>
      </c>
      <c r="EI97" s="24">
        <f>'2024'!EC11</f>
        <v>3.9</v>
      </c>
      <c r="EJ97" s="24">
        <f>'2024'!ED11</f>
        <v>47.2</v>
      </c>
      <c r="EK97" s="23">
        <f>'2024'!EE11</f>
        <v>348</v>
      </c>
      <c r="EL97" s="23">
        <f>'2024'!EF11</f>
        <v>2326</v>
      </c>
      <c r="EM97" s="55">
        <f>'2024'!EG11</f>
        <v>96</v>
      </c>
      <c r="EN97" s="73">
        <f>'2024'!EH11</f>
        <v>3.625</v>
      </c>
      <c r="EO97" s="61">
        <f>'2024'!EI11</f>
        <v>5</v>
      </c>
      <c r="EP97" s="61">
        <f>'2024'!EJ11</f>
        <v>10</v>
      </c>
      <c r="EQ97" s="73">
        <f>'2024'!EK11</f>
        <v>2.0699999999999998</v>
      </c>
      <c r="ER97" s="62">
        <f>'2024'!EL11</f>
        <v>14</v>
      </c>
    </row>
    <row r="98" spans="1:148" ht="15.75" customHeight="1" x14ac:dyDescent="0.2">
      <c r="A98" s="111">
        <f t="shared" si="4"/>
        <v>96</v>
      </c>
      <c r="B98" s="109">
        <f>'2026 - WIP'!A18</f>
        <v>16</v>
      </c>
      <c r="C98" s="109">
        <v>2026</v>
      </c>
      <c r="D98" s="86" t="str">
        <f>'2026 - WIP'!B18</f>
        <v>Beau Pribula</v>
      </c>
      <c r="E98" s="86" t="str" cm="1">
        <f t="array" ref="E98">_xlfn.IFS(F98&gt;13,"Cornerstone",AND(F98&gt;11.5,F98&lt;13),"Elite",AND(F98&gt;10,F98&lt;11.5),"Elite Upside",AND(F98&gt;=8.5,F98&lt;10),"Upside",AND(F98&gt;6.25,F98&lt;8.5),"Upside Lite",AND(F98&gt;4.5,F98&lt;6.25),"Outlier",AND(F98&gt;=3.5,F98&lt;4.5),"Outlier Lite",F98&lt;3.5,"Purgatory")</f>
        <v>Outlier Lite</v>
      </c>
      <c r="F98" s="11">
        <f>'2026 - WIP'!C18</f>
        <v>4.3386718749999993</v>
      </c>
      <c r="G98" s="11">
        <f t="shared" si="5"/>
        <v>53.6</v>
      </c>
      <c r="H98" s="245">
        <f t="shared" si="6"/>
        <v>-0.2700623418463472</v>
      </c>
      <c r="I98" s="43" t="str">
        <f>'2026 - WIP'!D18</f>
        <v>Missouri</v>
      </c>
      <c r="J98" s="14">
        <f>'2026 - WIP'!E18</f>
        <v>1</v>
      </c>
      <c r="K98" s="44">
        <f>'2026 - WIP'!F18</f>
        <v>37899</v>
      </c>
      <c r="L98" s="15">
        <f>'2026 - WIP'!G18</f>
        <v>21.994520547945207</v>
      </c>
      <c r="M98" s="15" t="str">
        <f>'2026 - WIP'!H18</f>
        <v>JR</v>
      </c>
      <c r="N98" s="15">
        <f>'2026 - WIP'!I18</f>
        <v>22.575342465753426</v>
      </c>
      <c r="O98" s="15" t="str">
        <f>'2026 - WIP'!J18</f>
        <v>Mobile Passer</v>
      </c>
      <c r="P98" s="14">
        <f>'2026 - WIP'!K18</f>
        <v>74</v>
      </c>
      <c r="Q98" s="14">
        <f>'2026 - WIP'!L18</f>
        <v>212</v>
      </c>
      <c r="R98" s="15">
        <f t="shared" si="7"/>
        <v>27.218887746760153</v>
      </c>
      <c r="S98" s="14">
        <f>'2026 - WIP'!M18</f>
        <v>4.7</v>
      </c>
      <c r="T98" s="16">
        <f>'2026 - WIP'!N18</f>
        <v>0</v>
      </c>
      <c r="U98" s="46">
        <f>'2026 - WIP'!O18</f>
        <v>0</v>
      </c>
      <c r="V98" s="47">
        <f>'2026 - WIP'!P18</f>
        <v>0</v>
      </c>
      <c r="W98" s="47">
        <f>'2026 - WIP'!Q18</f>
        <v>5.3385883195987104E-2</v>
      </c>
      <c r="X98" s="47">
        <f>'2026 - WIP'!R18</f>
        <v>7.5425123422929244E-2</v>
      </c>
      <c r="Y98" s="47">
        <f>'2026 - WIP'!S18</f>
        <v>0.9385365853658536</v>
      </c>
      <c r="Z98" s="17">
        <f>'2026 - WIP'!T18</f>
        <v>0.9385365853658536</v>
      </c>
      <c r="AA98" s="17">
        <f>'2026 - WIP'!U18</f>
        <v>0.9385365853658536</v>
      </c>
      <c r="AB98" s="17">
        <f>'2026 - WIP'!V18</f>
        <v>7.5560802833530102E-2</v>
      </c>
      <c r="AC98" s="17">
        <f>'2026 - WIP'!W18</f>
        <v>0.15153970826580226</v>
      </c>
      <c r="AD98" s="17">
        <f>'2026 - WIP'!X18</f>
        <v>0.15153970826580226</v>
      </c>
      <c r="AE98" s="18">
        <f>'2026 - WIP'!Y18</f>
        <v>0.15153970826580226</v>
      </c>
      <c r="AF98" s="19">
        <f>'2026 - WIP'!Z18</f>
        <v>21.923287671232877</v>
      </c>
      <c r="AG98" s="20">
        <f>'2026 - WIP'!AA18</f>
        <v>86.890925861751995</v>
      </c>
      <c r="AH98" s="71">
        <f>'2026 - WIP'!AB18</f>
        <v>0.74285714285714288</v>
      </c>
      <c r="AI98" s="102">
        <f>'2026 - WIP'!AC18</f>
        <v>11.452380952380953</v>
      </c>
      <c r="AJ98" s="71">
        <f>'2026 - WIP'!AD18</f>
        <v>0.77300000000000002</v>
      </c>
      <c r="AK98" s="71">
        <f>'2026 - WIP'!AE18</f>
        <v>4.2000000000000003E-2</v>
      </c>
      <c r="AL98" s="71">
        <f>'2026 - WIP'!AF18</f>
        <v>2.1000000000000001E-2</v>
      </c>
      <c r="AM98" s="70">
        <f>'2026 - WIP'!AG18</f>
        <v>0.75</v>
      </c>
      <c r="AN98" s="20">
        <f>'2026 - WIP'!AH18</f>
        <v>6.7</v>
      </c>
      <c r="AO98" s="20">
        <f>'2026 - WIP'!AI18</f>
        <v>0.23684210526315788</v>
      </c>
      <c r="AP98" s="76">
        <f>'2026 - WIP'!AJ18</f>
        <v>2.61</v>
      </c>
      <c r="AQ98" s="21">
        <f>'2026 - WIP'!AK18</f>
        <v>1</v>
      </c>
      <c r="AR98" s="21">
        <f>'2026 - WIP'!AL18</f>
        <v>3</v>
      </c>
      <c r="AS98" s="21">
        <f>'2026 - WIP'!AM18</f>
        <v>7</v>
      </c>
      <c r="AT98" s="21">
        <f>'2026 - WIP'!AN18</f>
        <v>0</v>
      </c>
      <c r="AU98" s="21">
        <f>'2026 - WIP'!AO18</f>
        <v>9</v>
      </c>
      <c r="AV98" s="21">
        <f>'2026 - WIP'!AP18</f>
        <v>10</v>
      </c>
      <c r="AW98" s="21">
        <f>'2026 - WIP'!AQ18</f>
        <v>6</v>
      </c>
      <c r="AX98" s="21">
        <f>'2026 - WIP'!AR18</f>
        <v>7</v>
      </c>
      <c r="AY98" s="21">
        <f>'2026 - WIP'!AS18</f>
        <v>7</v>
      </c>
      <c r="AZ98" s="21">
        <f>'2026 - WIP'!AT18</f>
        <v>5</v>
      </c>
      <c r="BA98" s="21">
        <f>'2026 - WIP'!AU18</f>
        <v>0</v>
      </c>
      <c r="BB98" s="21">
        <f>'2026 - WIP'!AV18</f>
        <v>0</v>
      </c>
      <c r="BC98" s="21">
        <f>'2026 - WIP'!AW18</f>
        <v>7.95</v>
      </c>
      <c r="BD98" s="21">
        <f>'2026 - WIP'!AX18</f>
        <v>7.95</v>
      </c>
      <c r="BE98" s="21">
        <f>'2026 - WIP'!AY18</f>
        <v>0.9375</v>
      </c>
      <c r="BF98" s="130">
        <f>'2026 - WIP'!AZ18</f>
        <v>0.703125</v>
      </c>
      <c r="BG98" s="103">
        <f>'2026 - WIP'!BA18</f>
        <v>0</v>
      </c>
      <c r="BH98" s="23">
        <f>'2026 - WIP'!BB18</f>
        <v>1</v>
      </c>
      <c r="BI98" s="23">
        <f>'2026 - WIP'!BC18</f>
        <v>0</v>
      </c>
      <c r="BJ98" s="23">
        <f>'2026 - WIP'!BD18</f>
        <v>0</v>
      </c>
      <c r="BK98" s="23">
        <f>'2026 - WIP'!BE18</f>
        <v>0</v>
      </c>
      <c r="BL98" s="23">
        <f>'2026 - WIP'!BF18</f>
        <v>0</v>
      </c>
      <c r="BM98" s="23">
        <f>'2026 - WIP'!BG18</f>
        <v>0</v>
      </c>
      <c r="BN98" s="74">
        <f>'2026 - WIP'!BH18</f>
        <v>0</v>
      </c>
      <c r="BO98" s="74">
        <f>'2026 - WIP'!BI18</f>
        <v>0</v>
      </c>
      <c r="BP98" s="74">
        <f>'2026 - WIP'!BJ18</f>
        <v>0</v>
      </c>
      <c r="BQ98" s="23">
        <f>'2026 - WIP'!BK18</f>
        <v>0</v>
      </c>
      <c r="BR98" s="23">
        <f>'2026 - WIP'!BL18</f>
        <v>1</v>
      </c>
      <c r="BS98" s="55">
        <f>'2026 - WIP'!BM18</f>
        <v>0</v>
      </c>
      <c r="BT98" s="61">
        <f>'2026 - WIP'!BN18</f>
        <v>0</v>
      </c>
      <c r="BU98" s="61">
        <f>'2026 - WIP'!BO18</f>
        <v>0</v>
      </c>
      <c r="BV98" s="61">
        <f>'2026 - WIP'!BP18</f>
        <v>0</v>
      </c>
      <c r="BW98" s="72">
        <f>'2026 - WIP'!BQ18</f>
        <v>0</v>
      </c>
      <c r="BX98" s="61">
        <f>'2026 - WIP'!BR18</f>
        <v>0</v>
      </c>
      <c r="BY98" s="22">
        <f>'2026 - WIP'!BS18</f>
        <v>0</v>
      </c>
      <c r="BZ98" s="23">
        <f>'2026 - WIP'!BT18</f>
        <v>1</v>
      </c>
      <c r="CA98" s="23">
        <f>'2026 - WIP'!BU18</f>
        <v>0</v>
      </c>
      <c r="CB98" s="23">
        <f>'2026 - WIP'!BV18</f>
        <v>0</v>
      </c>
      <c r="CC98" s="23">
        <f>'2026 - WIP'!BW18</f>
        <v>0</v>
      </c>
      <c r="CD98" s="23">
        <f>'2026 - WIP'!BX18</f>
        <v>0</v>
      </c>
      <c r="CE98" s="23">
        <f>'2026 - WIP'!BY18</f>
        <v>0</v>
      </c>
      <c r="CF98" s="74">
        <f>'2026 - WIP'!BZ18</f>
        <v>0</v>
      </c>
      <c r="CG98" s="74">
        <f>'2026 - WIP'!CA18</f>
        <v>0</v>
      </c>
      <c r="CH98" s="74">
        <f>'2026 - WIP'!CB18</f>
        <v>0</v>
      </c>
      <c r="CI98" s="23">
        <f>'2026 - WIP'!CC18</f>
        <v>0</v>
      </c>
      <c r="CJ98" s="23">
        <f>'2026 - WIP'!CD18</f>
        <v>1</v>
      </c>
      <c r="CK98" s="55">
        <f>'2026 - WIP'!CE18</f>
        <v>0</v>
      </c>
      <c r="CL98" s="61">
        <f>'2026 - WIP'!CF18</f>
        <v>0</v>
      </c>
      <c r="CM98" s="61">
        <f>'2026 - WIP'!CG18</f>
        <v>0</v>
      </c>
      <c r="CN98" s="61">
        <f>'2026 - WIP'!CH18</f>
        <v>0</v>
      </c>
      <c r="CO98" s="73">
        <f>'2026 - WIP'!CI18</f>
        <v>0</v>
      </c>
      <c r="CP98" s="62">
        <f>'2026 - WIP'!CJ18</f>
        <v>0</v>
      </c>
      <c r="CQ98" s="22">
        <f>'2026 - WIP'!CK18</f>
        <v>149</v>
      </c>
      <c r="CR98" s="23">
        <f>'2026 - WIP'!CL18</f>
        <v>2791</v>
      </c>
      <c r="CS98" s="23">
        <f>'2026 - WIP'!CM18</f>
        <v>4</v>
      </c>
      <c r="CT98" s="23">
        <f>'2026 - WIP'!CN18</f>
        <v>0</v>
      </c>
      <c r="CU98" s="23">
        <f>'2026 - WIP'!CO18</f>
        <v>21</v>
      </c>
      <c r="CV98" s="23">
        <f>'2026 - WIP'!CP18</f>
        <v>11</v>
      </c>
      <c r="CW98" s="23">
        <f>'2026 - WIP'!CQ18</f>
        <v>70</v>
      </c>
      <c r="CX98" s="24">
        <f>'2026 - WIP'!CR18</f>
        <v>4.3</v>
      </c>
      <c r="CY98" s="24">
        <f>'2026 - WIP'!CS18</f>
        <v>0</v>
      </c>
      <c r="CZ98" s="23">
        <f>'2026 - WIP'!CT18</f>
        <v>50</v>
      </c>
      <c r="DA98" s="23">
        <f>'2026 - WIP'!CU18</f>
        <v>338</v>
      </c>
      <c r="DB98" s="23">
        <f>'2026 - WIP'!CV18</f>
        <v>2527</v>
      </c>
      <c r="DC98" s="55">
        <f>'2026 - WIP'!CW18</f>
        <v>55</v>
      </c>
      <c r="DD98" s="61">
        <f>'2026 - WIP'!CX18</f>
        <v>6.1</v>
      </c>
      <c r="DE98" s="61">
        <f>'2026 - WIP'!CY18</f>
        <v>6</v>
      </c>
      <c r="DF98" s="61">
        <f>'2026 - WIP'!CZ18</f>
        <v>14</v>
      </c>
      <c r="DG98" s="73">
        <f>'2026 - WIP'!DA18</f>
        <v>3.15</v>
      </c>
      <c r="DH98" s="62">
        <f>'2026 - WIP'!DB18</f>
        <v>11</v>
      </c>
      <c r="DI98" s="22">
        <f>'2026 - WIP'!DC18</f>
        <v>275</v>
      </c>
      <c r="DJ98" s="23">
        <f>'2026 - WIP'!DD18</f>
        <v>3646</v>
      </c>
      <c r="DK98" s="23">
        <f>'2026 - WIP'!DE18</f>
        <v>5</v>
      </c>
      <c r="DL98" s="23">
        <f>'2026 - WIP'!DF18</f>
        <v>1</v>
      </c>
      <c r="DM98" s="23">
        <f>'2026 - WIP'!DG18</f>
        <v>35</v>
      </c>
      <c r="DN98" s="23">
        <f>'2026 - WIP'!DH18</f>
        <v>26</v>
      </c>
      <c r="DO98" s="23">
        <f>'2026 - WIP'!DI18</f>
        <v>82.4</v>
      </c>
      <c r="DP98" s="74">
        <f>'2026 - WIP'!DJ18</f>
        <v>7.9</v>
      </c>
      <c r="DQ98" s="74">
        <f>'2026 - WIP'!DK18</f>
        <v>0</v>
      </c>
      <c r="DR98" s="74">
        <f>'2026 - WIP'!DL18</f>
        <v>75</v>
      </c>
      <c r="DS98" s="23">
        <f>'2026 - WIP'!DM18</f>
        <v>256</v>
      </c>
      <c r="DT98" s="23">
        <f>'2026 - WIP'!DN18</f>
        <v>3388</v>
      </c>
      <c r="DU98" s="55">
        <f>'2026 - WIP'!DO18</f>
        <v>38</v>
      </c>
      <c r="DV98" s="61">
        <f>'2026 - WIP'!DP18</f>
        <v>6.7</v>
      </c>
      <c r="DW98" s="61">
        <f>'2026 - WIP'!DQ18</f>
        <v>4</v>
      </c>
      <c r="DX98" s="61">
        <f>'2026 - WIP'!DR18</f>
        <v>9</v>
      </c>
      <c r="DY98" s="73">
        <f>'2026 - WIP'!DS18</f>
        <v>2.61</v>
      </c>
      <c r="DZ98" s="62">
        <f>'2026 - WIP'!DT18</f>
        <v>8</v>
      </c>
      <c r="EA98" s="22">
        <f>'2026 - WIP'!DU18</f>
        <v>962</v>
      </c>
      <c r="EB98" s="23">
        <f>'2026 - WIP'!DV18</f>
        <v>1025</v>
      </c>
      <c r="EC98" s="23">
        <f>'2026 - WIP'!DW18</f>
        <v>8</v>
      </c>
      <c r="ED98" s="23">
        <f>'2026 - WIP'!DX18</f>
        <v>2</v>
      </c>
      <c r="EE98" s="23">
        <f>'2026 - WIP'!DY18</f>
        <v>116</v>
      </c>
      <c r="EF98" s="23">
        <f>'2026 - WIP'!DZ18</f>
        <v>84</v>
      </c>
      <c r="EG98" s="23">
        <f>'2026 - WIP'!EA18</f>
        <v>77.3</v>
      </c>
      <c r="EH98" s="24">
        <f>'2026 - WIP'!EB18</f>
        <v>4.2</v>
      </c>
      <c r="EI98" s="24">
        <f>'2026 - WIP'!EC18</f>
        <v>2.1</v>
      </c>
      <c r="EJ98" s="24">
        <f>'2026 - WIP'!ED18</f>
        <v>54.5</v>
      </c>
      <c r="EK98" s="23">
        <f>'2026 - WIP'!EE18</f>
        <v>187</v>
      </c>
      <c r="EL98" s="23">
        <f>'2026 - WIP'!EF18</f>
        <v>1234</v>
      </c>
      <c r="EM98" s="55">
        <f>'2026 - WIP'!EG18</f>
        <v>28</v>
      </c>
      <c r="EN98" s="73">
        <f>'2026 - WIP'!EH18</f>
        <v>6.6785714285714288</v>
      </c>
      <c r="EO98" s="61">
        <f>'2026 - WIP'!EI18</f>
        <v>3</v>
      </c>
      <c r="EP98" s="61">
        <f>'2026 - WIP'!EJ18</f>
        <v>3</v>
      </c>
      <c r="EQ98" s="73">
        <f>'2026 - WIP'!EK18</f>
        <v>1.54</v>
      </c>
      <c r="ER98" s="62">
        <f>'2026 - WIP'!EL18</f>
        <v>9</v>
      </c>
    </row>
    <row r="99" spans="1:148" ht="15.75" customHeight="1" x14ac:dyDescent="0.2">
      <c r="A99" s="111">
        <f t="shared" si="4"/>
        <v>97</v>
      </c>
      <c r="B99" s="109">
        <f>'2015'!A7</f>
        <v>5</v>
      </c>
      <c r="C99" s="109">
        <v>2015</v>
      </c>
      <c r="D99" s="86" t="str">
        <f>'2015'!B7</f>
        <v>Sean Mannion</v>
      </c>
      <c r="E99" s="86" t="str" cm="1">
        <f t="array" ref="E99">_xlfn.IFS(F99&gt;13,"Cornerstone",AND(F99&gt;11.5,F99&lt;13),"Elite",AND(F99&gt;10,F99&lt;11.5),"Elite Upside",AND(F99&gt;=8.5,F99&lt;10),"Upside",AND(F99&gt;6.25,F99&lt;8.5),"Upside Lite",AND(F99&gt;4.5,F99&lt;6.25),"Outlier",AND(F99&gt;=3.5,F99&lt;4.5),"Outlier Lite",F99&lt;3.5,"Purgatory")</f>
        <v>Outlier Lite</v>
      </c>
      <c r="F99" s="11">
        <f>'2015'!C7</f>
        <v>4.3087499999999999</v>
      </c>
      <c r="G99" s="11">
        <f t="shared" si="5"/>
        <v>53.1</v>
      </c>
      <c r="H99" s="245">
        <f t="shared" si="6"/>
        <v>-0.27879771880434862</v>
      </c>
      <c r="I99" s="43" t="str">
        <f>'2015'!D7</f>
        <v>Oregon State</v>
      </c>
      <c r="J99" s="14">
        <f>'2015'!E7</f>
        <v>5</v>
      </c>
      <c r="K99" s="44">
        <f>'2015'!F7</f>
        <v>34084</v>
      </c>
      <c r="L99" s="15">
        <f>'2015'!G7</f>
        <v>32.446575342465756</v>
      </c>
      <c r="M99" s="15" t="str">
        <f>'2015'!H7</f>
        <v>SR</v>
      </c>
      <c r="N99" s="15">
        <f>'2015'!I7</f>
        <v>22.019178082191782</v>
      </c>
      <c r="O99" s="15" t="str">
        <f>'2015'!J7</f>
        <v>Pocket Passer</v>
      </c>
      <c r="P99" s="14">
        <f>'2015'!K7</f>
        <v>76</v>
      </c>
      <c r="Q99" s="14">
        <f>'2015'!L7</f>
        <v>230</v>
      </c>
      <c r="R99" s="15">
        <f t="shared" si="7"/>
        <v>27.996168873224175</v>
      </c>
      <c r="S99" s="14">
        <f>'2015'!M7</f>
        <v>5.14</v>
      </c>
      <c r="T99" s="16">
        <f>'2015'!N7</f>
        <v>3</v>
      </c>
      <c r="U99" s="46">
        <f>'2015'!O7</f>
        <v>0</v>
      </c>
      <c r="V99" s="47">
        <f>'2015'!P7</f>
        <v>0.96716070909619301</v>
      </c>
      <c r="W99" s="47">
        <f>'2015'!Q7</f>
        <v>0.61272545090180364</v>
      </c>
      <c r="X99" s="47">
        <f>'2015'!R7</f>
        <v>0.96242774566473988</v>
      </c>
      <c r="Y99" s="47">
        <f>'2015'!S7</f>
        <v>0.96066565809379723</v>
      </c>
      <c r="Z99" s="17">
        <f>'2015'!T7</f>
        <v>0.96391318359499512</v>
      </c>
      <c r="AA99" s="17">
        <f>'2015'!U7</f>
        <v>0.8193262060557458</v>
      </c>
      <c r="AB99" s="17">
        <f>'2015'!V7</f>
        <v>0</v>
      </c>
      <c r="AC99" s="17">
        <f>'2015'!W7</f>
        <v>5.7870370370370367E-3</v>
      </c>
      <c r="AD99" s="17">
        <f>'2015'!X7</f>
        <v>5.7870370370370367E-3</v>
      </c>
      <c r="AE99" s="18">
        <f>'2015'!Y7</f>
        <v>4.9189814814814808E-3</v>
      </c>
      <c r="AF99" s="19">
        <f>'2015'!Z7</f>
        <v>18.361643835616437</v>
      </c>
      <c r="AG99" s="20">
        <f>'2015'!AA7</f>
        <v>65.903025940095105</v>
      </c>
      <c r="AH99" s="71">
        <f>'2015'!AB7</f>
        <v>0.66334991708126034</v>
      </c>
      <c r="AI99" s="102">
        <f>'2015'!AC7</f>
        <v>11.219081272084805</v>
      </c>
      <c r="AJ99" s="71">
        <f>'2015'!AD7</f>
        <v>0.71400000000000008</v>
      </c>
      <c r="AK99" s="71">
        <f>'2015'!AE7</f>
        <v>5.5999999999999994E-2</v>
      </c>
      <c r="AL99" s="71">
        <f>'2015'!AF7</f>
        <v>0.03</v>
      </c>
      <c r="AM99" s="70">
        <f>'2015'!AG7</f>
        <v>0.45299999999999996</v>
      </c>
      <c r="AN99" s="20">
        <f>'2015'!AH7</f>
        <v>0.4</v>
      </c>
      <c r="AO99" s="20">
        <f>'2015'!AI7</f>
        <v>0</v>
      </c>
      <c r="AP99" s="76">
        <f>'2015'!AJ7</f>
        <v>0.09</v>
      </c>
      <c r="AQ99" s="21">
        <f>'2015'!AK7</f>
        <v>10</v>
      </c>
      <c r="AR99" s="21">
        <f>'2015'!AL7</f>
        <v>3</v>
      </c>
      <c r="AS99" s="21">
        <f>'2015'!AM7</f>
        <v>1</v>
      </c>
      <c r="AT99" s="21">
        <f>'2015'!AN7</f>
        <v>3</v>
      </c>
      <c r="AU99" s="21">
        <f>'2015'!AO7</f>
        <v>7</v>
      </c>
      <c r="AV99" s="21">
        <f>'2015'!AP7</f>
        <v>2</v>
      </c>
      <c r="AW99" s="21">
        <f>'2015'!AQ7</f>
        <v>0</v>
      </c>
      <c r="AX99" s="21">
        <f>'2015'!AR7</f>
        <v>0</v>
      </c>
      <c r="AY99" s="21">
        <f>'2015'!AS7</f>
        <v>0</v>
      </c>
      <c r="AZ99" s="21">
        <f>'2015'!AT7</f>
        <v>0</v>
      </c>
      <c r="BA99" s="21">
        <f>'2015'!AU7</f>
        <v>3</v>
      </c>
      <c r="BB99" s="21">
        <f>'2015'!AV7</f>
        <v>0</v>
      </c>
      <c r="BC99" s="21">
        <f>'2015'!AW7</f>
        <v>4.49</v>
      </c>
      <c r="BD99" s="21">
        <f>'2015'!AX7</f>
        <v>3.3675000000000002</v>
      </c>
      <c r="BE99" s="21">
        <f>'2015'!AY7</f>
        <v>0</v>
      </c>
      <c r="BF99" s="130">
        <f>'2015'!AZ7</f>
        <v>0</v>
      </c>
      <c r="BG99" s="103">
        <f>'2015'!BA7</f>
        <v>0</v>
      </c>
      <c r="BH99" s="23">
        <f>'2015'!BB7</f>
        <v>1</v>
      </c>
      <c r="BI99" s="23">
        <f>'2015'!BC7</f>
        <v>0</v>
      </c>
      <c r="BJ99" s="23">
        <f>'2015'!BD7</f>
        <v>0</v>
      </c>
      <c r="BK99" s="23">
        <f>'2015'!BE7</f>
        <v>0</v>
      </c>
      <c r="BL99" s="23">
        <f>'2015'!BF7</f>
        <v>0</v>
      </c>
      <c r="BM99" s="23">
        <f>'2015'!BG7</f>
        <v>0</v>
      </c>
      <c r="BN99" s="74">
        <f>'2015'!BH7</f>
        <v>0</v>
      </c>
      <c r="BO99" s="74">
        <f>'2015'!BI7</f>
        <v>0</v>
      </c>
      <c r="BP99" s="74">
        <f>'2015'!BJ7</f>
        <v>0</v>
      </c>
      <c r="BQ99" s="23">
        <f>'2015'!BK7</f>
        <v>0</v>
      </c>
      <c r="BR99" s="23">
        <f>'2015'!BL7</f>
        <v>1</v>
      </c>
      <c r="BS99" s="55">
        <f>'2015'!BM7</f>
        <v>0</v>
      </c>
      <c r="BT99" s="61">
        <f>'2015'!BN7</f>
        <v>0</v>
      </c>
      <c r="BU99" s="61">
        <f>'2015'!BO7</f>
        <v>0</v>
      </c>
      <c r="BV99" s="61">
        <f>'2015'!BP7</f>
        <v>0</v>
      </c>
      <c r="BW99" s="72">
        <f>'2015'!BQ7</f>
        <v>0</v>
      </c>
      <c r="BX99" s="61">
        <f>'2015'!BR7</f>
        <v>0</v>
      </c>
      <c r="BY99" s="22">
        <f>'2015'!BS7</f>
        <v>3328</v>
      </c>
      <c r="BZ99" s="23">
        <f>'2015'!BT7</f>
        <v>3441</v>
      </c>
      <c r="CA99" s="23">
        <f>'2015'!BU7</f>
        <v>16</v>
      </c>
      <c r="CB99" s="23">
        <f>'2015'!BV7</f>
        <v>18</v>
      </c>
      <c r="CC99" s="23">
        <f>'2015'!BW7</f>
        <v>473</v>
      </c>
      <c r="CD99" s="23">
        <f>'2015'!BX7</f>
        <v>305</v>
      </c>
      <c r="CE99" s="23">
        <f>'2015'!BY7</f>
        <v>0</v>
      </c>
      <c r="CF99" s="74">
        <f>'2015'!BZ7</f>
        <v>0</v>
      </c>
      <c r="CG99" s="74">
        <f>'2015'!CA7</f>
        <v>0</v>
      </c>
      <c r="CH99" s="74">
        <f>'2015'!CB7</f>
        <v>0</v>
      </c>
      <c r="CI99" s="23">
        <f>'2015'!CC7</f>
        <v>0</v>
      </c>
      <c r="CJ99" s="23">
        <f>'2015'!CD7</f>
        <v>1</v>
      </c>
      <c r="CK99" s="55">
        <f>'2015'!CE7</f>
        <v>0</v>
      </c>
      <c r="CL99" s="61">
        <f>'2015'!CF7</f>
        <v>0</v>
      </c>
      <c r="CM99" s="61">
        <f>'2015'!CG7</f>
        <v>0</v>
      </c>
      <c r="CN99" s="61">
        <f>'2015'!CH7</f>
        <v>0</v>
      </c>
      <c r="CO99" s="73">
        <f>'2015'!CI7</f>
        <v>0</v>
      </c>
      <c r="CP99" s="62">
        <f>'2015'!CJ7</f>
        <v>0</v>
      </c>
      <c r="CQ99" s="22">
        <f>'2015'!CK7</f>
        <v>2446</v>
      </c>
      <c r="CR99" s="23">
        <f>'2015'!CL7</f>
        <v>3992</v>
      </c>
      <c r="CS99" s="23">
        <f>'2015'!CM7</f>
        <v>15</v>
      </c>
      <c r="CT99" s="23">
        <f>'2015'!CN7</f>
        <v>13</v>
      </c>
      <c r="CU99" s="23">
        <f>'2015'!CO7</f>
        <v>309</v>
      </c>
      <c r="CV99" s="23">
        <f>'2015'!CP7</f>
        <v>200</v>
      </c>
      <c r="CW99" s="23">
        <f>'2015'!CQ7</f>
        <v>0</v>
      </c>
      <c r="CX99" s="24">
        <f>'2015'!CR7</f>
        <v>0</v>
      </c>
      <c r="CY99" s="24">
        <f>'2015'!CS7</f>
        <v>0</v>
      </c>
      <c r="CZ99" s="23">
        <f>'2015'!CT7</f>
        <v>0</v>
      </c>
      <c r="DA99" s="23">
        <f>'2015'!CU7</f>
        <v>0</v>
      </c>
      <c r="DB99" s="23">
        <f>'2015'!CV7</f>
        <v>1</v>
      </c>
      <c r="DC99" s="55">
        <f>'2015'!CW7</f>
        <v>0</v>
      </c>
      <c r="DD99" s="61">
        <f>'2015'!CX7</f>
        <v>0</v>
      </c>
      <c r="DE99" s="61">
        <f>'2015'!CY7</f>
        <v>0</v>
      </c>
      <c r="DF99" s="61">
        <f>'2015'!CZ7</f>
        <v>0</v>
      </c>
      <c r="DG99" s="73">
        <f>'2015'!DA7</f>
        <v>0</v>
      </c>
      <c r="DH99" s="62">
        <f>'2015'!DB7</f>
        <v>0</v>
      </c>
      <c r="DI99" s="22">
        <f>'2015'!DC7</f>
        <v>4662</v>
      </c>
      <c r="DJ99" s="23">
        <f>'2015'!DD7</f>
        <v>4844</v>
      </c>
      <c r="DK99" s="23">
        <f>'2015'!DE7</f>
        <v>37</v>
      </c>
      <c r="DL99" s="23">
        <f>'2015'!DF7</f>
        <v>15</v>
      </c>
      <c r="DM99" s="23">
        <f>'2015'!DG7</f>
        <v>603</v>
      </c>
      <c r="DN99" s="23">
        <f>'2015'!DH7</f>
        <v>400</v>
      </c>
      <c r="DO99" s="23">
        <f>'2015'!DI7</f>
        <v>0</v>
      </c>
      <c r="DP99" s="74">
        <f>'2015'!DJ7</f>
        <v>0</v>
      </c>
      <c r="DQ99" s="74">
        <f>'2015'!DK7</f>
        <v>0</v>
      </c>
      <c r="DR99" s="74">
        <f>'2015'!DL7</f>
        <v>0</v>
      </c>
      <c r="DS99" s="23">
        <f>'2015'!DM7</f>
        <v>0</v>
      </c>
      <c r="DT99" s="23">
        <f>'2015'!DN7</f>
        <v>1</v>
      </c>
      <c r="DU99" s="55">
        <f>'2015'!DO7</f>
        <v>0</v>
      </c>
      <c r="DV99" s="61">
        <f>'2015'!DP7</f>
        <v>0</v>
      </c>
      <c r="DW99" s="61">
        <f>'2015'!DQ7</f>
        <v>0</v>
      </c>
      <c r="DX99" s="61">
        <f>'2015'!DR7</f>
        <v>0</v>
      </c>
      <c r="DY99" s="73">
        <f>'2015'!DS7</f>
        <v>0</v>
      </c>
      <c r="DZ99" s="62">
        <f>'2015'!DT7</f>
        <v>0</v>
      </c>
      <c r="EA99" s="22">
        <f>'2015'!DU7</f>
        <v>3175</v>
      </c>
      <c r="EB99" s="23">
        <f>'2015'!DV7</f>
        <v>3305</v>
      </c>
      <c r="EC99" s="23">
        <f>'2015'!DW7</f>
        <v>15</v>
      </c>
      <c r="ED99" s="23">
        <f>'2015'!DX7</f>
        <v>8</v>
      </c>
      <c r="EE99" s="23">
        <f>'2015'!DY7</f>
        <v>457</v>
      </c>
      <c r="EF99" s="23">
        <f>'2015'!DZ7</f>
        <v>283</v>
      </c>
      <c r="EG99" s="23">
        <f>'2015'!EA7</f>
        <v>71.400000000000006</v>
      </c>
      <c r="EH99" s="24">
        <f>'2015'!EB7</f>
        <v>5.6</v>
      </c>
      <c r="EI99" s="24">
        <f>'2015'!EC7</f>
        <v>3</v>
      </c>
      <c r="EJ99" s="24">
        <f>'2015'!ED7</f>
        <v>45.3</v>
      </c>
      <c r="EK99" s="23">
        <f>'2015'!EE7</f>
        <v>10</v>
      </c>
      <c r="EL99" s="23">
        <f>'2015'!EF7</f>
        <v>1728</v>
      </c>
      <c r="EM99" s="55">
        <f>'2015'!EG7</f>
        <v>16</v>
      </c>
      <c r="EN99" s="73">
        <f>'2015'!EH7</f>
        <v>0.4</v>
      </c>
      <c r="EO99" s="61">
        <f>'2015'!EI7</f>
        <v>1</v>
      </c>
      <c r="EP99" s="61">
        <f>'2015'!EJ7</f>
        <v>0</v>
      </c>
      <c r="EQ99" s="73">
        <f>'2015'!EK7</f>
        <v>0.09</v>
      </c>
      <c r="ER99" s="62">
        <f>'2015'!EL7</f>
        <v>0</v>
      </c>
    </row>
    <row r="100" spans="1:148" ht="15.75" customHeight="1" x14ac:dyDescent="0.2">
      <c r="A100" s="111">
        <f t="shared" si="4"/>
        <v>98</v>
      </c>
      <c r="B100" s="109">
        <f>'2018'!A9</f>
        <v>7</v>
      </c>
      <c r="C100" s="109">
        <v>2018</v>
      </c>
      <c r="D100" s="86" t="str">
        <f>'2018'!B9</f>
        <v>Alex McGough</v>
      </c>
      <c r="E100" s="86" t="str" cm="1">
        <f t="array" ref="E100">_xlfn.IFS(F100&gt;13,"Cornerstone",AND(F100&gt;11.5,F100&lt;13),"Elite",AND(F100&gt;10,F100&lt;11.5),"Elite Upside",AND(F100&gt;=8.5,F100&lt;10),"Upside",AND(F100&gt;6.25,F100&lt;8.5),"Upside Lite",AND(F100&gt;4.5,F100&lt;6.25),"Outlier",AND(F100&gt;=3.5,F100&lt;4.5),"Outlier Lite",F100&lt;3.5,"Purgatory")</f>
        <v>Outlier Lite</v>
      </c>
      <c r="F100" s="11">
        <f>'2018'!C9</f>
        <v>4.3042968750000004</v>
      </c>
      <c r="G100" s="11">
        <f t="shared" si="5"/>
        <v>52.6</v>
      </c>
      <c r="H100" s="245">
        <f t="shared" si="6"/>
        <v>-0.28009776185031737</v>
      </c>
      <c r="I100" s="43" t="str">
        <f>'2018'!D9</f>
        <v>FIU</v>
      </c>
      <c r="J100" s="14">
        <f>'2018'!E9</f>
        <v>10</v>
      </c>
      <c r="K100" s="44">
        <f>'2018'!F9</f>
        <v>35022</v>
      </c>
      <c r="L100" s="15">
        <f>'2018'!G9</f>
        <v>29.876712328767123</v>
      </c>
      <c r="M100" s="15" t="str">
        <f>'2018'!H9</f>
        <v>SR</v>
      </c>
      <c r="N100" s="15">
        <f>'2018'!I9</f>
        <v>22.452054794520549</v>
      </c>
      <c r="O100" s="15" t="str">
        <f>'2018'!J9</f>
        <v>Mobile Passer</v>
      </c>
      <c r="P100" s="14">
        <f>'2018'!K9</f>
        <v>74</v>
      </c>
      <c r="Q100" s="14">
        <f>'2018'!L9</f>
        <v>220</v>
      </c>
      <c r="R100" s="15">
        <f t="shared" si="7"/>
        <v>28.246015586260537</v>
      </c>
      <c r="S100" s="14">
        <f>'2018'!M9</f>
        <v>4.74</v>
      </c>
      <c r="T100" s="16">
        <f>'2018'!N9</f>
        <v>7</v>
      </c>
      <c r="U100" s="46">
        <f>'2018'!O9</f>
        <v>0</v>
      </c>
      <c r="V100" s="47">
        <f>'2018'!P9</f>
        <v>0.82093253968253965</v>
      </c>
      <c r="W100" s="47">
        <f>'2018'!Q9</f>
        <v>0.94919411352487737</v>
      </c>
      <c r="X100" s="47">
        <f>'2018'!R9</f>
        <v>0.69522058823529409</v>
      </c>
      <c r="Y100" s="47">
        <f>'2018'!S9</f>
        <v>0.92411745298581327</v>
      </c>
      <c r="Z100" s="17">
        <f>'2018'!T9</f>
        <v>0.93665578325534526</v>
      </c>
      <c r="AA100" s="17">
        <f>'2018'!U9</f>
        <v>0.56199346995320709</v>
      </c>
      <c r="AB100" s="17">
        <f>'2018'!V9</f>
        <v>9.8634294385432475E-2</v>
      </c>
      <c r="AC100" s="17">
        <f>'2018'!W9</f>
        <v>0.17804024496937884</v>
      </c>
      <c r="AD100" s="17">
        <f>'2018'!X9</f>
        <v>0.17804024496937884</v>
      </c>
      <c r="AE100" s="18">
        <f>'2018'!Y9</f>
        <v>0.1068241469816273</v>
      </c>
      <c r="AF100" s="19">
        <f>'2018'!Z9</f>
        <v>18.794520547945204</v>
      </c>
      <c r="AG100" s="20">
        <f>'2018'!AA9</f>
        <v>87.164433069986728</v>
      </c>
      <c r="AH100" s="71">
        <f>'2018'!AB9</f>
        <v>0.6535211267605634</v>
      </c>
      <c r="AI100" s="102">
        <f>'2018'!AC9</f>
        <v>12.073275862068966</v>
      </c>
      <c r="AJ100" s="71">
        <f>'2018'!AD9</f>
        <v>0.76500000000000001</v>
      </c>
      <c r="AK100" s="71">
        <f>'2018'!AE9</f>
        <v>0.05</v>
      </c>
      <c r="AL100" s="71">
        <f>'2018'!AF9</f>
        <v>3.2000000000000001E-2</v>
      </c>
      <c r="AM100" s="70">
        <f>'2018'!AG9</f>
        <v>0.5</v>
      </c>
      <c r="AN100" s="20">
        <f>'2018'!AH9</f>
        <v>6.4</v>
      </c>
      <c r="AO100" s="20">
        <f>'2018'!AI9</f>
        <v>0.18604651162790697</v>
      </c>
      <c r="AP100" s="76">
        <f>'2018'!AJ9</f>
        <v>2.09</v>
      </c>
      <c r="AQ100" s="21">
        <f>'2018'!AK9</f>
        <v>9</v>
      </c>
      <c r="AR100" s="21">
        <f>'2018'!AL9</f>
        <v>4</v>
      </c>
      <c r="AS100" s="21">
        <f>'2018'!AM9</f>
        <v>6</v>
      </c>
      <c r="AT100" s="21">
        <f>'2018'!AN9</f>
        <v>2</v>
      </c>
      <c r="AU100" s="21">
        <f>'2018'!AO9</f>
        <v>6</v>
      </c>
      <c r="AV100" s="21">
        <f>'2018'!AP9</f>
        <v>5</v>
      </c>
      <c r="AW100" s="21">
        <f>'2018'!AQ9</f>
        <v>4</v>
      </c>
      <c r="AX100" s="21">
        <f>'2018'!AR9</f>
        <v>6</v>
      </c>
      <c r="AY100" s="21">
        <f>'2018'!AS9</f>
        <v>4</v>
      </c>
      <c r="AZ100" s="21">
        <f>'2018'!AT9</f>
        <v>3</v>
      </c>
      <c r="BA100" s="21">
        <f>'2018'!AU9</f>
        <v>1</v>
      </c>
      <c r="BB100" s="21">
        <f>'2018'!AV9</f>
        <v>0</v>
      </c>
      <c r="BC100" s="21">
        <f>'2018'!AW9</f>
        <v>6.7</v>
      </c>
      <c r="BD100" s="21">
        <f>'2018'!AX9</f>
        <v>6.7</v>
      </c>
      <c r="BE100" s="21">
        <f>'2018'!AY9</f>
        <v>0.63749999999999996</v>
      </c>
      <c r="BF100" s="130">
        <f>'2018'!AZ9</f>
        <v>0.47812499999999997</v>
      </c>
      <c r="BG100" s="103">
        <f>'2018'!BA9</f>
        <v>0</v>
      </c>
      <c r="BH100" s="23">
        <f>'2018'!BB9</f>
        <v>1</v>
      </c>
      <c r="BI100" s="23">
        <f>'2018'!BC9</f>
        <v>0</v>
      </c>
      <c r="BJ100" s="23">
        <f>'2018'!BD9</f>
        <v>0</v>
      </c>
      <c r="BK100" s="23">
        <f>'2018'!BE9</f>
        <v>0</v>
      </c>
      <c r="BL100" s="23">
        <f>'2018'!BF9</f>
        <v>0</v>
      </c>
      <c r="BM100" s="23">
        <f>'2018'!BG9</f>
        <v>0</v>
      </c>
      <c r="BN100" s="74">
        <f>'2018'!BH9</f>
        <v>0</v>
      </c>
      <c r="BO100" s="74">
        <f>'2018'!BI9</f>
        <v>0</v>
      </c>
      <c r="BP100" s="74">
        <f>'2018'!BJ9</f>
        <v>0</v>
      </c>
      <c r="BQ100" s="23">
        <f>'2018'!BK9</f>
        <v>0</v>
      </c>
      <c r="BR100" s="23">
        <f>'2018'!BL9</f>
        <v>1</v>
      </c>
      <c r="BS100" s="55">
        <f>'2018'!BM9</f>
        <v>0</v>
      </c>
      <c r="BT100" s="61">
        <f>'2018'!BN9</f>
        <v>0</v>
      </c>
      <c r="BU100" s="61">
        <f>'2018'!BO9</f>
        <v>0</v>
      </c>
      <c r="BV100" s="61">
        <f>'2018'!BP9</f>
        <v>0</v>
      </c>
      <c r="BW100" s="72">
        <f>'2018'!BQ9</f>
        <v>0</v>
      </c>
      <c r="BX100" s="61">
        <f>'2018'!BR9</f>
        <v>0</v>
      </c>
      <c r="BY100" s="22">
        <f>'2018'!BS9</f>
        <v>1655</v>
      </c>
      <c r="BZ100" s="23">
        <f>'2018'!BT9</f>
        <v>2016</v>
      </c>
      <c r="CA100" s="23">
        <f>'2018'!BU9</f>
        <v>13</v>
      </c>
      <c r="CB100" s="23">
        <f>'2018'!BV9</f>
        <v>10</v>
      </c>
      <c r="CC100" s="23">
        <f>'2018'!BW9</f>
        <v>276</v>
      </c>
      <c r="CD100" s="23">
        <f>'2018'!BX9</f>
        <v>138</v>
      </c>
      <c r="CE100" s="23">
        <f>'2018'!BY9</f>
        <v>64.5</v>
      </c>
      <c r="CF100" s="74">
        <f>'2018'!BZ9</f>
        <v>1.4</v>
      </c>
      <c r="CG100" s="74">
        <f>'2018'!CA9</f>
        <v>6.5</v>
      </c>
      <c r="CH100" s="74">
        <f>'2018'!CB9</f>
        <v>26.8</v>
      </c>
      <c r="CI100" s="23">
        <f>'2018'!CC9</f>
        <v>292</v>
      </c>
      <c r="CJ100" s="23">
        <f>'2018'!CD9</f>
        <v>1887</v>
      </c>
      <c r="CK100" s="55">
        <f>'2018'!CE9</f>
        <v>46</v>
      </c>
      <c r="CL100" s="61">
        <f>'2018'!CF9</f>
        <v>4.0999999999999996</v>
      </c>
      <c r="CM100" s="61">
        <f>'2018'!CG9</f>
        <v>4</v>
      </c>
      <c r="CN100" s="61">
        <f>'2018'!CH9</f>
        <v>3</v>
      </c>
      <c r="CO100" s="73">
        <f>'2018'!CI9</f>
        <v>1.92</v>
      </c>
      <c r="CP100" s="62">
        <f>'2018'!CJ9</f>
        <v>8</v>
      </c>
      <c r="CQ100" s="22">
        <f>'2018'!CK9</f>
        <v>2709</v>
      </c>
      <c r="CR100" s="23">
        <f>'2018'!CL9</f>
        <v>2854</v>
      </c>
      <c r="CS100" s="23">
        <f>'2018'!CM9</f>
        <v>21</v>
      </c>
      <c r="CT100" s="23">
        <f>'2018'!CN9</f>
        <v>8</v>
      </c>
      <c r="CU100" s="23">
        <f>'2018'!CO9</f>
        <v>420</v>
      </c>
      <c r="CV100" s="23">
        <f>'2018'!CP9</f>
        <v>268</v>
      </c>
      <c r="CW100" s="23">
        <f>'2018'!CQ9</f>
        <v>76.5</v>
      </c>
      <c r="CX100" s="24">
        <f>'2018'!CR9</f>
        <v>3.4</v>
      </c>
      <c r="CY100" s="24">
        <f>'2018'!CS9</f>
        <v>4.7</v>
      </c>
      <c r="CZ100" s="23">
        <f>'2018'!CT9</f>
        <v>50</v>
      </c>
      <c r="DA100" s="23">
        <f>'2018'!CU9</f>
        <v>256</v>
      </c>
      <c r="DB100" s="23">
        <f>'2018'!CV9</f>
        <v>1476</v>
      </c>
      <c r="DC100" s="55">
        <f>'2018'!CW9</f>
        <v>39</v>
      </c>
      <c r="DD100" s="61">
        <f>'2018'!CX9</f>
        <v>3.9</v>
      </c>
      <c r="DE100" s="61">
        <f>'2018'!CY9</f>
        <v>3</v>
      </c>
      <c r="DF100" s="61">
        <f>'2018'!CZ9</f>
        <v>3</v>
      </c>
      <c r="DG100" s="73">
        <f>'2018'!DA9</f>
        <v>1.89</v>
      </c>
      <c r="DH100" s="62">
        <f>'2018'!DB9</f>
        <v>9</v>
      </c>
      <c r="DI100" s="22">
        <f>'2018'!DC9</f>
        <v>1891</v>
      </c>
      <c r="DJ100" s="23">
        <f>'2018'!DD9</f>
        <v>2720</v>
      </c>
      <c r="DK100" s="23">
        <f>'2018'!DE9</f>
        <v>13</v>
      </c>
      <c r="DL100" s="23">
        <f>'2018'!DF9</f>
        <v>11</v>
      </c>
      <c r="DM100" s="23">
        <f>'2018'!DG9</f>
        <v>286</v>
      </c>
      <c r="DN100" s="23">
        <f>'2018'!DH9</f>
        <v>167</v>
      </c>
      <c r="DO100" s="23">
        <f>'2018'!DI9</f>
        <v>69.599999999999994</v>
      </c>
      <c r="DP100" s="74">
        <f>'2018'!DJ9</f>
        <v>4.3</v>
      </c>
      <c r="DQ100" s="74">
        <f>'2018'!DK9</f>
        <v>4.8</v>
      </c>
      <c r="DR100" s="74">
        <f>'2018'!DL9</f>
        <v>40</v>
      </c>
      <c r="DS100" s="23">
        <f>'2018'!DM9</f>
        <v>195</v>
      </c>
      <c r="DT100" s="23">
        <f>'2018'!DN9</f>
        <v>1977</v>
      </c>
      <c r="DU100" s="55">
        <f>'2018'!DO9</f>
        <v>18</v>
      </c>
      <c r="DV100" s="61">
        <f>'2018'!DP9</f>
        <v>5.7</v>
      </c>
      <c r="DW100" s="61">
        <f>'2018'!DQ9</f>
        <v>4</v>
      </c>
      <c r="DX100" s="61">
        <f>'2018'!DR9</f>
        <v>2</v>
      </c>
      <c r="DY100" s="73">
        <f>'2018'!DS9</f>
        <v>2.09</v>
      </c>
      <c r="DZ100" s="62">
        <f>'2018'!DT9</f>
        <v>6</v>
      </c>
      <c r="EA100" s="22">
        <f>'2018'!DU9</f>
        <v>2801</v>
      </c>
      <c r="EB100" s="23">
        <f>'2018'!DV9</f>
        <v>3031</v>
      </c>
      <c r="EC100" s="23">
        <f>'2018'!DW9</f>
        <v>17</v>
      </c>
      <c r="ED100" s="23">
        <f>'2018'!DX9</f>
        <v>8</v>
      </c>
      <c r="EE100" s="23">
        <f>'2018'!DY9</f>
        <v>355</v>
      </c>
      <c r="EF100" s="23">
        <f>'2018'!DZ9</f>
        <v>232</v>
      </c>
      <c r="EG100" s="23">
        <f>'2018'!EA9</f>
        <v>74</v>
      </c>
      <c r="EH100" s="24">
        <f>'2018'!EB9</f>
        <v>5</v>
      </c>
      <c r="EI100" s="24">
        <f>'2018'!EC9</f>
        <v>3.2</v>
      </c>
      <c r="EJ100" s="24">
        <f>'2018'!ED9</f>
        <v>39.6</v>
      </c>
      <c r="EK100" s="23">
        <f>'2018'!EE9</f>
        <v>407</v>
      </c>
      <c r="EL100" s="23">
        <f>'2018'!EF9</f>
        <v>2286</v>
      </c>
      <c r="EM100" s="55">
        <f>'2018'!EG9</f>
        <v>43</v>
      </c>
      <c r="EN100" s="73">
        <f>'2018'!EH9</f>
        <v>6.4</v>
      </c>
      <c r="EO100" s="61">
        <f>'2018'!EI9</f>
        <v>5</v>
      </c>
      <c r="EP100" s="61">
        <f>'2018'!EJ9</f>
        <v>8</v>
      </c>
      <c r="EQ100" s="73">
        <f>'2018'!EK9</f>
        <v>1.44</v>
      </c>
      <c r="ER100" s="62">
        <f>'2018'!EL9</f>
        <v>14</v>
      </c>
    </row>
    <row r="101" spans="1:148" ht="15.75" customHeight="1" x14ac:dyDescent="0.2">
      <c r="A101" s="111">
        <f t="shared" si="4"/>
        <v>99</v>
      </c>
      <c r="B101" s="109">
        <f>'2015'!A8</f>
        <v>6</v>
      </c>
      <c r="C101" s="109">
        <v>2015</v>
      </c>
      <c r="D101" s="86" t="str">
        <f>'2015'!B8</f>
        <v>Garrett Grayson</v>
      </c>
      <c r="E101" s="86" t="str" cm="1">
        <f t="array" ref="E101">_xlfn.IFS(F101&gt;13,"Cornerstone",AND(F101&gt;11.5,F101&lt;13),"Elite",AND(F101&gt;10,F101&lt;11.5),"Elite Upside",AND(F101&gt;=8.5,F101&lt;10),"Upside",AND(F101&gt;6.25,F101&lt;8.5),"Upside Lite",AND(F101&gt;4.5,F101&lt;6.25),"Outlier",AND(F101&gt;=3.5,F101&lt;4.5),"Outlier Lite",F101&lt;3.5,"Purgatory")</f>
        <v>Outlier Lite</v>
      </c>
      <c r="F101" s="11">
        <f>'2015'!C8</f>
        <v>4.3012500000000005</v>
      </c>
      <c r="G101" s="11">
        <f t="shared" si="5"/>
        <v>52.1</v>
      </c>
      <c r="H101" s="245">
        <f t="shared" si="6"/>
        <v>-0.28098726498703291</v>
      </c>
      <c r="I101" s="43" t="str">
        <f>'2015'!D8</f>
        <v>Colorado State</v>
      </c>
      <c r="J101" s="14">
        <f>'2015'!E8</f>
        <v>7</v>
      </c>
      <c r="K101" s="44">
        <f>'2015'!F8</f>
        <v>33387</v>
      </c>
      <c r="L101" s="15">
        <f>'2015'!G8</f>
        <v>34.356164383561641</v>
      </c>
      <c r="M101" s="15" t="str">
        <f>'2015'!H8</f>
        <v>SR</v>
      </c>
      <c r="N101" s="15">
        <f>'2015'!I8</f>
        <v>23.92876712328767</v>
      </c>
      <c r="O101" s="15" t="str">
        <f>'2015'!J8</f>
        <v>Pocket Passer</v>
      </c>
      <c r="P101" s="14">
        <f>'2015'!K8</f>
        <v>74</v>
      </c>
      <c r="Q101" s="14">
        <f>'2015'!L8</f>
        <v>220</v>
      </c>
      <c r="R101" s="15">
        <f t="shared" si="7"/>
        <v>28.246015586260537</v>
      </c>
      <c r="S101" s="14">
        <f>'2015'!M8</f>
        <v>4.8</v>
      </c>
      <c r="T101" s="16">
        <f>'2015'!N8</f>
        <v>3</v>
      </c>
      <c r="U101" s="46">
        <f>'2015'!O8</f>
        <v>0</v>
      </c>
      <c r="V101" s="47">
        <f>'2015'!P8</f>
        <v>0.24469525959367946</v>
      </c>
      <c r="W101" s="47">
        <f>'2015'!Q8</f>
        <v>0.37509912767644726</v>
      </c>
      <c r="X101" s="47">
        <f>'2015'!R8</f>
        <v>0.99088471849865956</v>
      </c>
      <c r="Y101" s="47">
        <f>'2015'!S8</f>
        <v>0.95790480746232953</v>
      </c>
      <c r="Z101" s="17">
        <f>'2015'!T8</f>
        <v>0.97439476298049454</v>
      </c>
      <c r="AA101" s="17">
        <f>'2015'!U8</f>
        <v>0.73079607223537091</v>
      </c>
      <c r="AB101" s="17">
        <f>'2015'!V8</f>
        <v>0</v>
      </c>
      <c r="AC101" s="17">
        <f>'2015'!W8</f>
        <v>5.5481580115401684E-2</v>
      </c>
      <c r="AD101" s="17">
        <f>'2015'!X8</f>
        <v>5.5481580115401684E-2</v>
      </c>
      <c r="AE101" s="18">
        <f>'2015'!Y8</f>
        <v>4.1611185086551261E-2</v>
      </c>
      <c r="AF101" s="19">
        <f>'2015'!Z8</f>
        <v>22.273972602739725</v>
      </c>
      <c r="AG101" s="20">
        <f>'2015'!AA8</f>
        <v>82.887249228395063</v>
      </c>
      <c r="AH101" s="71">
        <f>'2015'!AB8</f>
        <v>0.64539007092198586</v>
      </c>
      <c r="AI101" s="102">
        <f>'2015'!AC8</f>
        <v>14.67032967032967</v>
      </c>
      <c r="AJ101" s="71">
        <f>'2015'!AD8</f>
        <v>0.754</v>
      </c>
      <c r="AK101" s="71">
        <f>'2015'!AE8</f>
        <v>5.9000000000000004E-2</v>
      </c>
      <c r="AL101" s="71">
        <f>'2015'!AF8</f>
        <v>3.6000000000000004E-2</v>
      </c>
      <c r="AM101" s="70">
        <f>'2015'!AG8</f>
        <v>0.52800000000000002</v>
      </c>
      <c r="AN101" s="20">
        <f>'2015'!AH8</f>
        <v>3.2</v>
      </c>
      <c r="AO101" s="20">
        <f>'2015'!AI8</f>
        <v>7.1428571428571425E-2</v>
      </c>
      <c r="AP101" s="76">
        <f>'2015'!AJ8</f>
        <v>0.36</v>
      </c>
      <c r="AQ101" s="21">
        <f>'2015'!AK8</f>
        <v>0</v>
      </c>
      <c r="AR101" s="21">
        <f>'2015'!AL8</f>
        <v>10</v>
      </c>
      <c r="AS101" s="21">
        <f>'2015'!AM8</f>
        <v>5</v>
      </c>
      <c r="AT101" s="21">
        <f>'2015'!AN8</f>
        <v>3</v>
      </c>
      <c r="AU101" s="21">
        <f>'2015'!AO8</f>
        <v>4</v>
      </c>
      <c r="AV101" s="21">
        <f>'2015'!AP8</f>
        <v>6</v>
      </c>
      <c r="AW101" s="21">
        <f>'2015'!AQ8</f>
        <v>1</v>
      </c>
      <c r="AX101" s="21">
        <f>'2015'!AR8</f>
        <v>0</v>
      </c>
      <c r="AY101" s="21">
        <f>'2015'!AS8</f>
        <v>0</v>
      </c>
      <c r="AZ101" s="21">
        <f>'2015'!AT8</f>
        <v>0</v>
      </c>
      <c r="BA101" s="21">
        <f>'2015'!AU8</f>
        <v>3</v>
      </c>
      <c r="BB101" s="21">
        <f>'2015'!AV8</f>
        <v>0</v>
      </c>
      <c r="BC101" s="21">
        <f>'2015'!AW8</f>
        <v>8.4700000000000006</v>
      </c>
      <c r="BD101" s="21">
        <f>'2015'!AX8</f>
        <v>6.3525000000000009</v>
      </c>
      <c r="BE101" s="21">
        <f>'2015'!AY8</f>
        <v>3.7499999999999999E-2</v>
      </c>
      <c r="BF101" s="130">
        <f>'2015'!AZ8</f>
        <v>0</v>
      </c>
      <c r="BG101" s="103">
        <f>'2015'!BA8</f>
        <v>0</v>
      </c>
      <c r="BH101" s="23">
        <f>'2015'!BB8</f>
        <v>1</v>
      </c>
      <c r="BI101" s="23">
        <f>'2015'!BC8</f>
        <v>0</v>
      </c>
      <c r="BJ101" s="23">
        <f>'2015'!BD8</f>
        <v>0</v>
      </c>
      <c r="BK101" s="23">
        <f>'2015'!BE8</f>
        <v>0</v>
      </c>
      <c r="BL101" s="23">
        <f>'2015'!BF8</f>
        <v>0</v>
      </c>
      <c r="BM101" s="23">
        <f>'2015'!BG8</f>
        <v>0</v>
      </c>
      <c r="BN101" s="74">
        <f>'2015'!BH8</f>
        <v>0</v>
      </c>
      <c r="BO101" s="74">
        <f>'2015'!BI8</f>
        <v>0</v>
      </c>
      <c r="BP101" s="74">
        <f>'2015'!BJ8</f>
        <v>0</v>
      </c>
      <c r="BQ101" s="23">
        <f>'2015'!BK8</f>
        <v>0</v>
      </c>
      <c r="BR101" s="23">
        <f>'2015'!BL8</f>
        <v>1</v>
      </c>
      <c r="BS101" s="55">
        <f>'2015'!BM8</f>
        <v>0</v>
      </c>
      <c r="BT101" s="61">
        <f>'2015'!BN8</f>
        <v>0</v>
      </c>
      <c r="BU101" s="61">
        <f>'2015'!BO8</f>
        <v>0</v>
      </c>
      <c r="BV101" s="61">
        <f>'2015'!BP8</f>
        <v>0</v>
      </c>
      <c r="BW101" s="72">
        <f>'2015'!BQ8</f>
        <v>0</v>
      </c>
      <c r="BX101" s="61">
        <f>'2015'!BR8</f>
        <v>0</v>
      </c>
      <c r="BY101" s="22">
        <f>'2015'!BS8</f>
        <v>542</v>
      </c>
      <c r="BZ101" s="23">
        <f>'2015'!BT8</f>
        <v>2215</v>
      </c>
      <c r="CA101" s="23">
        <f>'2015'!BU8</f>
        <v>7</v>
      </c>
      <c r="CB101" s="23">
        <f>'2015'!BV8</f>
        <v>3</v>
      </c>
      <c r="CC101" s="23">
        <f>'2015'!BW8</f>
        <v>138</v>
      </c>
      <c r="CD101" s="23">
        <f>'2015'!BX8</f>
        <v>78</v>
      </c>
      <c r="CE101" s="23">
        <f>'2015'!BY8</f>
        <v>0</v>
      </c>
      <c r="CF101" s="74">
        <f>'2015'!BZ8</f>
        <v>0</v>
      </c>
      <c r="CG101" s="74">
        <f>'2015'!CA8</f>
        <v>0</v>
      </c>
      <c r="CH101" s="74">
        <f>'2015'!CB8</f>
        <v>0</v>
      </c>
      <c r="CI101" s="23">
        <f>'2015'!CC8</f>
        <v>0</v>
      </c>
      <c r="CJ101" s="23">
        <f>'2015'!CD8</f>
        <v>1</v>
      </c>
      <c r="CK101" s="55">
        <f>'2015'!CE8</f>
        <v>0</v>
      </c>
      <c r="CL101" s="61">
        <f>'2015'!CF8</f>
        <v>0</v>
      </c>
      <c r="CM101" s="61">
        <f>'2015'!CG8</f>
        <v>0</v>
      </c>
      <c r="CN101" s="61">
        <f>'2015'!CH8</f>
        <v>0</v>
      </c>
      <c r="CO101" s="73">
        <f>'2015'!CI8</f>
        <v>0</v>
      </c>
      <c r="CP101" s="62">
        <f>'2015'!CJ8</f>
        <v>0</v>
      </c>
      <c r="CQ101" s="22">
        <f>'2015'!CK8</f>
        <v>946</v>
      </c>
      <c r="CR101" s="23">
        <f>'2015'!CL8</f>
        <v>2522</v>
      </c>
      <c r="CS101" s="23">
        <f>'2015'!CM8</f>
        <v>7</v>
      </c>
      <c r="CT101" s="23">
        <f>'2015'!CN8</f>
        <v>3</v>
      </c>
      <c r="CU101" s="23">
        <f>'2015'!CO8</f>
        <v>138</v>
      </c>
      <c r="CV101" s="23">
        <f>'2015'!CP8</f>
        <v>78</v>
      </c>
      <c r="CW101" s="23">
        <f>'2015'!CQ8</f>
        <v>0</v>
      </c>
      <c r="CX101" s="24">
        <f>'2015'!CR8</f>
        <v>0</v>
      </c>
      <c r="CY101" s="24">
        <f>'2015'!CS8</f>
        <v>0</v>
      </c>
      <c r="CZ101" s="23">
        <f>'2015'!CT8</f>
        <v>0</v>
      </c>
      <c r="DA101" s="23">
        <f>'2015'!CU8</f>
        <v>0</v>
      </c>
      <c r="DB101" s="23">
        <f>'2015'!CV8</f>
        <v>1</v>
      </c>
      <c r="DC101" s="55">
        <f>'2015'!CW8</f>
        <v>0</v>
      </c>
      <c r="DD101" s="61">
        <f>'2015'!CX8</f>
        <v>0</v>
      </c>
      <c r="DE101" s="61">
        <f>'2015'!CY8</f>
        <v>0</v>
      </c>
      <c r="DF101" s="61">
        <f>'2015'!CZ8</f>
        <v>0</v>
      </c>
      <c r="DG101" s="73">
        <f>'2015'!DA8</f>
        <v>0</v>
      </c>
      <c r="DH101" s="62">
        <f>'2015'!DB8</f>
        <v>0</v>
      </c>
      <c r="DI101" s="22">
        <f>'2015'!DC8</f>
        <v>3696</v>
      </c>
      <c r="DJ101" s="23">
        <f>'2015'!DD8</f>
        <v>3730</v>
      </c>
      <c r="DK101" s="23">
        <f>'2015'!DE8</f>
        <v>23</v>
      </c>
      <c r="DL101" s="23">
        <f>'2015'!DF8</f>
        <v>11</v>
      </c>
      <c r="DM101" s="23">
        <f>'2015'!DG8</f>
        <v>478</v>
      </c>
      <c r="DN101" s="23">
        <f>'2015'!DH8</f>
        <v>297</v>
      </c>
      <c r="DO101" s="23">
        <f>'2015'!DI8</f>
        <v>0</v>
      </c>
      <c r="DP101" s="74">
        <f>'2015'!DJ8</f>
        <v>0</v>
      </c>
      <c r="DQ101" s="74">
        <f>'2015'!DK8</f>
        <v>0</v>
      </c>
      <c r="DR101" s="74">
        <f>'2015'!DL8</f>
        <v>0</v>
      </c>
      <c r="DS101" s="23">
        <f>'2015'!DM8</f>
        <v>0</v>
      </c>
      <c r="DT101" s="23">
        <f>'2015'!DN8</f>
        <v>1</v>
      </c>
      <c r="DU101" s="55">
        <f>'2015'!DO8</f>
        <v>0</v>
      </c>
      <c r="DV101" s="61">
        <f>'2015'!DP8</f>
        <v>0</v>
      </c>
      <c r="DW101" s="61">
        <f>'2015'!DQ8</f>
        <v>0</v>
      </c>
      <c r="DX101" s="61">
        <f>'2015'!DR8</f>
        <v>0</v>
      </c>
      <c r="DY101" s="73">
        <f>'2015'!DS8</f>
        <v>0</v>
      </c>
      <c r="DZ101" s="62">
        <f>'2015'!DT8</f>
        <v>0</v>
      </c>
      <c r="EA101" s="22">
        <f>'2015'!DU8</f>
        <v>4005</v>
      </c>
      <c r="EB101" s="23">
        <f>'2015'!DV8</f>
        <v>4181</v>
      </c>
      <c r="EC101" s="23">
        <f>'2015'!DW8</f>
        <v>32</v>
      </c>
      <c r="ED101" s="23">
        <f>'2015'!DX8</f>
        <v>7</v>
      </c>
      <c r="EE101" s="23">
        <f>'2015'!DY8</f>
        <v>423</v>
      </c>
      <c r="EF101" s="23">
        <f>'2015'!DZ8</f>
        <v>273</v>
      </c>
      <c r="EG101" s="23">
        <f>'2015'!EA8</f>
        <v>75.400000000000006</v>
      </c>
      <c r="EH101" s="24">
        <f>'2015'!EB8</f>
        <v>5.9</v>
      </c>
      <c r="EI101" s="24">
        <f>'2015'!EC8</f>
        <v>3.6</v>
      </c>
      <c r="EJ101" s="24">
        <f>'2015'!ED8</f>
        <v>52.8</v>
      </c>
      <c r="EK101" s="23">
        <f>'2015'!EE8</f>
        <v>125</v>
      </c>
      <c r="EL101" s="23">
        <f>'2015'!EF8</f>
        <v>2253</v>
      </c>
      <c r="EM101" s="55">
        <f>'2015'!EG8</f>
        <v>14</v>
      </c>
      <c r="EN101" s="73">
        <f>'2015'!EH8</f>
        <v>3.2</v>
      </c>
      <c r="EO101" s="61">
        <f>'2015'!EI8</f>
        <v>0</v>
      </c>
      <c r="EP101" s="61">
        <f>'2015'!EJ8</f>
        <v>1</v>
      </c>
      <c r="EQ101" s="73">
        <f>'2015'!EK8</f>
        <v>0.36</v>
      </c>
      <c r="ER101" s="62">
        <f>'2015'!EL8</f>
        <v>4</v>
      </c>
    </row>
    <row r="102" spans="1:148" ht="15.75" customHeight="1" x14ac:dyDescent="0.2">
      <c r="A102" s="111">
        <f t="shared" si="4"/>
        <v>100</v>
      </c>
      <c r="B102" s="109">
        <f>'2025'!A10</f>
        <v>8</v>
      </c>
      <c r="C102" s="109">
        <v>2025</v>
      </c>
      <c r="D102" s="86" t="str">
        <f>'2025'!B10</f>
        <v>Cam Miller</v>
      </c>
      <c r="E102" s="86" t="str" cm="1">
        <f t="array" ref="E102">_xlfn.IFS(F102&gt;13,"Cornerstone",AND(F102&gt;11.5,F102&lt;13),"Elite",AND(F102&gt;10,F102&lt;11.5),"Elite Upside",AND(F102&gt;=8.5,F102&lt;10),"Upside",AND(F102&gt;6.25,F102&lt;8.5),"Upside Lite",AND(F102&gt;4.5,F102&lt;6.25),"Outlier",AND(F102&gt;=3.5,F102&lt;4.5),"Outlier Lite",F102&lt;3.5,"Purgatory")</f>
        <v>Outlier Lite</v>
      </c>
      <c r="F102" s="11">
        <f>'2025'!C10</f>
        <v>4.2687499999999998</v>
      </c>
      <c r="G102" s="11">
        <f t="shared" si="5"/>
        <v>51.6</v>
      </c>
      <c r="H102" s="245">
        <f t="shared" si="6"/>
        <v>-0.29047529844533254</v>
      </c>
      <c r="I102" s="43" t="str">
        <f>'2025'!D10</f>
        <v>North Dakota State</v>
      </c>
      <c r="J102" s="14">
        <f>'2025'!E10</f>
        <v>11</v>
      </c>
      <c r="K102" s="44">
        <f>'2025'!F10</f>
        <v>37060</v>
      </c>
      <c r="L102" s="15">
        <f>'2025'!G10</f>
        <v>24.293150684931508</v>
      </c>
      <c r="M102" s="15" t="str">
        <f>'2025'!H10</f>
        <v>RS SR</v>
      </c>
      <c r="N102" s="15">
        <f>'2025'!I10</f>
        <v>23.873972602739727</v>
      </c>
      <c r="O102" s="15" t="str">
        <f>'2025'!J10</f>
        <v>Dual Threat</v>
      </c>
      <c r="P102" s="14">
        <f>'2025'!K10</f>
        <v>73</v>
      </c>
      <c r="Q102" s="14">
        <f>'2025'!L10</f>
        <v>212</v>
      </c>
      <c r="R102" s="15">
        <f t="shared" si="7"/>
        <v>27.969718390178009</v>
      </c>
      <c r="S102" s="14">
        <f>'2025'!M10</f>
        <v>4.62</v>
      </c>
      <c r="T102" s="16">
        <f>'2025'!N10</f>
        <v>6</v>
      </c>
      <c r="U102" s="46">
        <f>'2025'!O10</f>
        <v>0.28979591836734692</v>
      </c>
      <c r="V102" s="47">
        <f>'2025'!P10</f>
        <v>0.63809102960671671</v>
      </c>
      <c r="W102" s="47">
        <f>'2025'!Q10</f>
        <v>0.97486446525381965</v>
      </c>
      <c r="X102" s="47">
        <f>'2025'!R10</f>
        <v>0.9049029285949326</v>
      </c>
      <c r="Y102" s="47">
        <f>'2025'!S10</f>
        <v>0.90546569994422754</v>
      </c>
      <c r="Z102" s="17">
        <f>'2025'!T10</f>
        <v>0.94016508259902354</v>
      </c>
      <c r="AA102" s="17">
        <f>'2025'!U10</f>
        <v>0.51709079542946301</v>
      </c>
      <c r="AB102" s="17">
        <f>'2025'!V10</f>
        <v>0.19409395973154361</v>
      </c>
      <c r="AC102" s="17">
        <f>'2025'!W10</f>
        <v>0.22823383084577115</v>
      </c>
      <c r="AD102" s="17">
        <f>'2025'!X10</f>
        <v>0.22823383084577115</v>
      </c>
      <c r="AE102" s="18">
        <f>'2025'!Y10</f>
        <v>0.12552860696517415</v>
      </c>
      <c r="AF102" s="19">
        <f>'2025'!Z10</f>
        <v>20.216438356164385</v>
      </c>
      <c r="AG102" s="20">
        <f>'2025'!AA10</f>
        <v>93.067479944952836</v>
      </c>
      <c r="AH102" s="71">
        <f>'2025'!AB10</f>
        <v>0.72881355932203384</v>
      </c>
      <c r="AI102" s="102">
        <f>'2025'!AC10</f>
        <v>12.585271317829458</v>
      </c>
      <c r="AJ102" s="71">
        <f>'2025'!AD10</f>
        <v>0.78400000000000003</v>
      </c>
      <c r="AK102" s="71">
        <f>'2025'!AE10</f>
        <v>8.900000000000001E-2</v>
      </c>
      <c r="AL102" s="71">
        <f>'2025'!AF10</f>
        <v>1.3000000000000001E-2</v>
      </c>
      <c r="AM102" s="70">
        <f>'2025'!AG10</f>
        <v>0.60899999999999999</v>
      </c>
      <c r="AN102" s="20">
        <f>'2025'!AH10</f>
        <v>5.7</v>
      </c>
      <c r="AO102" s="20">
        <f>'2025'!AI10</f>
        <v>0.109375</v>
      </c>
      <c r="AP102" s="76">
        <f>'2025'!AJ10</f>
        <v>2.16</v>
      </c>
      <c r="AQ102" s="21">
        <f>'2025'!AK10</f>
        <v>4</v>
      </c>
      <c r="AR102" s="21">
        <f>'2025'!AL10</f>
        <v>5</v>
      </c>
      <c r="AS102" s="21">
        <f>'2025'!AM10</f>
        <v>8</v>
      </c>
      <c r="AT102" s="21">
        <f>'2025'!AN10</f>
        <v>9</v>
      </c>
      <c r="AU102" s="21">
        <f>'2025'!AO10</f>
        <v>10</v>
      </c>
      <c r="AV102" s="21">
        <f>'2025'!AP10</f>
        <v>10</v>
      </c>
      <c r="AW102" s="21">
        <f>'2025'!AQ10</f>
        <v>5</v>
      </c>
      <c r="AX102" s="21">
        <f>'2025'!AR10</f>
        <v>5</v>
      </c>
      <c r="AY102" s="21">
        <f>'2025'!AS10</f>
        <v>1</v>
      </c>
      <c r="AZ102" s="21">
        <f>'2025'!AT10</f>
        <v>3</v>
      </c>
      <c r="BA102" s="21">
        <f>'2025'!AU10</f>
        <v>1</v>
      </c>
      <c r="BB102" s="21">
        <f>'2025'!AV10</f>
        <v>0</v>
      </c>
      <c r="BC102" s="21">
        <f>'2025'!AW10</f>
        <v>11.95</v>
      </c>
      <c r="BD102" s="21">
        <f>'2025'!AX10</f>
        <v>8.9624999999999986</v>
      </c>
      <c r="BE102" s="21">
        <f>'2025'!AY10</f>
        <v>0.52500000000000002</v>
      </c>
      <c r="BF102" s="130">
        <f>'2025'!AZ10</f>
        <v>0.52500000000000002</v>
      </c>
      <c r="BG102" s="103">
        <f>'2025'!BA10</f>
        <v>355</v>
      </c>
      <c r="BH102" s="23">
        <f>'2025'!BB10</f>
        <v>1225</v>
      </c>
      <c r="BI102" s="23">
        <f>'2025'!BC10</f>
        <v>2</v>
      </c>
      <c r="BJ102" s="23">
        <f>'2025'!BD10</f>
        <v>3</v>
      </c>
      <c r="BK102" s="23">
        <f>'2025'!BE10</f>
        <v>59</v>
      </c>
      <c r="BL102" s="23">
        <f>'2025'!BF10</f>
        <v>30</v>
      </c>
      <c r="BM102" s="23">
        <f>'2025'!BG10</f>
        <v>63.6</v>
      </c>
      <c r="BN102" s="74">
        <f>'2025'!BH10</f>
        <v>6.2</v>
      </c>
      <c r="BO102" s="74">
        <f>'2025'!BI10</f>
        <v>3.6</v>
      </c>
      <c r="BP102" s="74">
        <f>'2025'!BJ10</f>
        <v>25</v>
      </c>
      <c r="BQ102" s="23">
        <f>'2025'!BK10</f>
        <v>192</v>
      </c>
      <c r="BR102" s="23">
        <f>'2025'!BL10</f>
        <v>2231</v>
      </c>
      <c r="BS102" s="55">
        <f>'2025'!BM10</f>
        <v>53</v>
      </c>
      <c r="BT102" s="61">
        <f>'2025'!BN10</f>
        <v>3.6</v>
      </c>
      <c r="BU102" s="61">
        <f>'2025'!BO10</f>
        <v>4</v>
      </c>
      <c r="BV102" s="61">
        <f>'2025'!BP10</f>
        <v>4</v>
      </c>
      <c r="BW102" s="72">
        <f>'2025'!BQ10</f>
        <v>1.75</v>
      </c>
      <c r="BX102" s="61">
        <f>'2025'!BR10</f>
        <v>4</v>
      </c>
      <c r="BY102" s="22">
        <f>'2025'!BS10</f>
        <v>1444</v>
      </c>
      <c r="BZ102" s="23">
        <f>'2025'!BT10</f>
        <v>2263</v>
      </c>
      <c r="CA102" s="23">
        <f>'2025'!BU10</f>
        <v>14</v>
      </c>
      <c r="CB102" s="23">
        <f>'2025'!BV10</f>
        <v>3</v>
      </c>
      <c r="CC102" s="23">
        <f>'2025'!BW10</f>
        <v>152</v>
      </c>
      <c r="CD102" s="23">
        <f>'2025'!BX10</f>
        <v>103</v>
      </c>
      <c r="CE102" s="23">
        <f>'2025'!BY10</f>
        <v>74.099999999999994</v>
      </c>
      <c r="CF102" s="74">
        <f>'2025'!BZ10</f>
        <v>5</v>
      </c>
      <c r="CG102" s="74">
        <f>'2025'!CA10</f>
        <v>2.1</v>
      </c>
      <c r="CH102" s="74">
        <f>'2025'!CB10</f>
        <v>40.5</v>
      </c>
      <c r="CI102" s="23">
        <f>'2025'!CC10</f>
        <v>303</v>
      </c>
      <c r="CJ102" s="23">
        <f>'2025'!CD10</f>
        <v>4310</v>
      </c>
      <c r="CK102" s="55">
        <f>'2025'!CE10</f>
        <v>66</v>
      </c>
      <c r="CL102" s="61">
        <f>'2025'!CF10</f>
        <v>4.3</v>
      </c>
      <c r="CM102" s="61">
        <f>'2025'!CG10</f>
        <v>4</v>
      </c>
      <c r="CN102" s="61">
        <f>'2025'!CH10</f>
        <v>2</v>
      </c>
      <c r="CO102" s="73">
        <f>'2025'!CI10</f>
        <v>2.02</v>
      </c>
      <c r="CP102" s="62">
        <f>'2025'!CJ10</f>
        <v>9</v>
      </c>
      <c r="CQ102" s="22">
        <f>'2025'!CK10</f>
        <v>1978</v>
      </c>
      <c r="CR102" s="23">
        <f>'2025'!CL10</f>
        <v>2029</v>
      </c>
      <c r="CS102" s="23">
        <f>'2025'!CM10</f>
        <v>13</v>
      </c>
      <c r="CT102" s="23">
        <f>'2025'!CN10</f>
        <v>5</v>
      </c>
      <c r="CU102" s="23">
        <f>'2025'!CO10</f>
        <v>243</v>
      </c>
      <c r="CV102" s="23">
        <f>'2025'!CP10</f>
        <v>160</v>
      </c>
      <c r="CW102" s="23">
        <f>'2025'!CQ10</f>
        <v>72.7</v>
      </c>
      <c r="CX102" s="24">
        <f>'2025'!CR10</f>
        <v>5.0999999999999996</v>
      </c>
      <c r="CY102" s="24">
        <f>'2025'!CS10</f>
        <v>4.5999999999999996</v>
      </c>
      <c r="CZ102" s="23">
        <f>'2025'!CT10</f>
        <v>45.9</v>
      </c>
      <c r="DA102" s="23">
        <f>'2025'!CU10</f>
        <v>637</v>
      </c>
      <c r="DB102" s="23">
        <f>'2025'!CV10</f>
        <v>4076</v>
      </c>
      <c r="DC102" s="55">
        <f>'2025'!CW10</f>
        <v>122</v>
      </c>
      <c r="DD102" s="61">
        <f>'2025'!CX10</f>
        <v>5.2</v>
      </c>
      <c r="DE102" s="61">
        <f>'2025'!CY10</f>
        <v>15</v>
      </c>
      <c r="DF102" s="61">
        <f>'2025'!CZ10</f>
        <v>9</v>
      </c>
      <c r="DG102" s="73">
        <f>'2025'!DA10</f>
        <v>1.72</v>
      </c>
      <c r="DH102" s="62">
        <f>'2025'!DB10</f>
        <v>19</v>
      </c>
      <c r="DI102" s="22">
        <f>'2025'!DC10</f>
        <v>2750</v>
      </c>
      <c r="DJ102" s="23">
        <f>'2025'!DD10</f>
        <v>3039</v>
      </c>
      <c r="DK102" s="23">
        <f>'2025'!DE10</f>
        <v>19</v>
      </c>
      <c r="DL102" s="23">
        <f>'2025'!DF10</f>
        <v>4</v>
      </c>
      <c r="DM102" s="23">
        <f>'2025'!DG10</f>
        <v>294</v>
      </c>
      <c r="DN102" s="23">
        <f>'2025'!DH10</f>
        <v>210</v>
      </c>
      <c r="DO102" s="23">
        <f>'2025'!DI10</f>
        <v>78.400000000000006</v>
      </c>
      <c r="DP102" s="74">
        <f>'2025'!DJ10</f>
        <v>8.9</v>
      </c>
      <c r="DQ102" s="74">
        <f>'2025'!DK10</f>
        <v>1.3</v>
      </c>
      <c r="DR102" s="74">
        <f>'2025'!DL10</f>
        <v>60.9</v>
      </c>
      <c r="DS102" s="23">
        <f>'2025'!DM10</f>
        <v>723</v>
      </c>
      <c r="DT102" s="23">
        <f>'2025'!DN10</f>
        <v>3725</v>
      </c>
      <c r="DU102" s="55">
        <f>'2025'!DO10</f>
        <v>126</v>
      </c>
      <c r="DV102" s="61">
        <f>'2025'!DP10</f>
        <v>5.7</v>
      </c>
      <c r="DW102" s="61">
        <f>'2025'!DQ10</f>
        <v>13</v>
      </c>
      <c r="DX102" s="61">
        <f>'2025'!DR10</f>
        <v>11</v>
      </c>
      <c r="DY102" s="73">
        <f>'2025'!DS10</f>
        <v>2.16</v>
      </c>
      <c r="DZ102" s="62">
        <f>'2025'!DT10</f>
        <v>27</v>
      </c>
      <c r="EA102" s="22">
        <f>'2025'!DU10</f>
        <v>3247</v>
      </c>
      <c r="EB102" s="23">
        <f>'2025'!DV10</f>
        <v>3586</v>
      </c>
      <c r="EC102" s="23">
        <f>'2025'!DW10</f>
        <v>33</v>
      </c>
      <c r="ED102" s="23">
        <f>'2025'!DX10</f>
        <v>4</v>
      </c>
      <c r="EE102" s="23">
        <f>'2025'!DY10</f>
        <v>354</v>
      </c>
      <c r="EF102" s="23">
        <f>'2025'!DZ10</f>
        <v>258</v>
      </c>
      <c r="EG102" s="23">
        <f>'2025'!EA10</f>
        <v>77.7</v>
      </c>
      <c r="EH102" s="24">
        <f>'2025'!EB10</f>
        <v>5.5</v>
      </c>
      <c r="EI102" s="24">
        <f>'2025'!EC10</f>
        <v>2.2999999999999998</v>
      </c>
      <c r="EJ102" s="24">
        <f>'2025'!ED10</f>
        <v>51.7</v>
      </c>
      <c r="EK102" s="23">
        <f>'2025'!EE10</f>
        <v>734</v>
      </c>
      <c r="EL102" s="23">
        <f>'2025'!EF10</f>
        <v>3216</v>
      </c>
      <c r="EM102" s="55">
        <f>'2025'!EG10</f>
        <v>128</v>
      </c>
      <c r="EN102" s="73">
        <f>'2025'!EH10</f>
        <v>5.7</v>
      </c>
      <c r="EO102" s="61">
        <f>'2025'!EI10</f>
        <v>12</v>
      </c>
      <c r="EP102" s="61">
        <f>'2025'!EJ10</f>
        <v>14</v>
      </c>
      <c r="EQ102" s="73">
        <f>'2025'!EK10</f>
        <v>2</v>
      </c>
      <c r="ER102" s="62">
        <f>'2025'!EL10</f>
        <v>22</v>
      </c>
    </row>
    <row r="103" spans="1:148" ht="15.75" customHeight="1" x14ac:dyDescent="0.2">
      <c r="A103" s="111">
        <f t="shared" si="4"/>
        <v>101</v>
      </c>
      <c r="B103" s="109">
        <f>'2026 - WIP'!A19</f>
        <v>17</v>
      </c>
      <c r="C103" s="109">
        <v>2026</v>
      </c>
      <c r="D103" s="86" t="str">
        <f>'2026 - WIP'!B19</f>
        <v>Darian Mensah</v>
      </c>
      <c r="E103" s="86" t="str" cm="1">
        <f t="array" ref="E103">_xlfn.IFS(F103&gt;13,"Cornerstone",AND(F103&gt;11.5,F103&lt;13),"Elite",AND(F103&gt;10,F103&lt;11.5),"Elite Upside",AND(F103&gt;=8.5,F103&lt;10),"Upside",AND(F103&gt;6.25,F103&lt;8.5),"Upside Lite",AND(F103&gt;4.5,F103&lt;6.25),"Outlier",AND(F103&gt;=3.5,F103&lt;4.5),"Outlier Lite",F103&lt;3.5,"Purgatory")</f>
        <v>Outlier Lite</v>
      </c>
      <c r="F103" s="11">
        <f>'2026 - WIP'!C19</f>
        <v>4.2637499999999999</v>
      </c>
      <c r="G103" s="11">
        <f t="shared" si="5"/>
        <v>51.2</v>
      </c>
      <c r="H103" s="245">
        <f t="shared" si="6"/>
        <v>-0.29193499590045546</v>
      </c>
      <c r="I103" s="43" t="str">
        <f>'2026 - WIP'!D19</f>
        <v>Duke</v>
      </c>
      <c r="J103" s="14">
        <f>'2026 - WIP'!E19</f>
        <v>4</v>
      </c>
      <c r="K103" s="44">
        <f>'2026 - WIP'!F19</f>
        <v>38377</v>
      </c>
      <c r="L103" s="15">
        <f>'2026 - WIP'!G19</f>
        <v>20.684931506849313</v>
      </c>
      <c r="M103" s="15" t="str">
        <f>'2026 - WIP'!H19</f>
        <v>RS SO</v>
      </c>
      <c r="N103" s="15">
        <f>'2026 - WIP'!I19</f>
        <v>21.265753424657536</v>
      </c>
      <c r="O103" s="15" t="str">
        <f>'2026 - WIP'!J19</f>
        <v>Pocket Passer</v>
      </c>
      <c r="P103" s="14">
        <f>'2026 - WIP'!K19</f>
        <v>75</v>
      </c>
      <c r="Q103" s="14">
        <f>'2026 - WIP'!L19</f>
        <v>205</v>
      </c>
      <c r="R103" s="15">
        <f t="shared" si="7"/>
        <v>25.622959334807561</v>
      </c>
      <c r="S103" s="14">
        <f>'2026 - WIP'!M19</f>
        <v>4.7</v>
      </c>
      <c r="T103" s="16">
        <f>'2026 - WIP'!N19</f>
        <v>0</v>
      </c>
      <c r="U103" s="46">
        <f>'2026 - WIP'!O19</f>
        <v>0</v>
      </c>
      <c r="V103" s="47">
        <f>'2026 - WIP'!P19</f>
        <v>0</v>
      </c>
      <c r="W103" s="47">
        <f>'2026 - WIP'!Q19</f>
        <v>0</v>
      </c>
      <c r="X103" s="47">
        <f>'2026 - WIP'!R19</f>
        <v>0.92869327874445584</v>
      </c>
      <c r="Y103" s="47">
        <f>'2026 - WIP'!S19</f>
        <v>0.9792060491493384</v>
      </c>
      <c r="Z103" s="17">
        <f>'2026 - WIP'!T19</f>
        <v>0.95394966394689718</v>
      </c>
      <c r="AA103" s="17">
        <f>'2026 - WIP'!U19</f>
        <v>0.85855469755220748</v>
      </c>
      <c r="AB103" s="17">
        <f>'2026 - WIP'!V19</f>
        <v>8.6565096952908593E-2</v>
      </c>
      <c r="AC103" s="17">
        <f>'2026 - WIP'!W19</f>
        <v>1.9656019656019656E-2</v>
      </c>
      <c r="AD103" s="17">
        <f>'2026 - WIP'!X19</f>
        <v>5.3110558304464123E-2</v>
      </c>
      <c r="AE103" s="18">
        <f>'2026 - WIP'!Y19</f>
        <v>4.7799502474017715E-2</v>
      </c>
      <c r="AF103" s="19">
        <f>'2026 - WIP'!Z19</f>
        <v>19.613698630136987</v>
      </c>
      <c r="AG103" s="20">
        <f>'2026 - WIP'!AA19</f>
        <v>84.021885856882832</v>
      </c>
      <c r="AH103" s="71">
        <f>'2026 - WIP'!AB19</f>
        <v>0.67226890756302526</v>
      </c>
      <c r="AI103" s="102">
        <f>'2026 - WIP'!AC19</f>
        <v>12.95</v>
      </c>
      <c r="AJ103" s="71">
        <f>'2026 - WIP'!AD19</f>
        <v>0.78599999999999992</v>
      </c>
      <c r="AK103" s="71">
        <f>'2026 - WIP'!AE19</f>
        <v>7.0999999999999994E-2</v>
      </c>
      <c r="AL103" s="71">
        <f>'2026 - WIP'!AF19</f>
        <v>2.8999999999999998E-2</v>
      </c>
      <c r="AM103" s="70">
        <f>'2026 - WIP'!AG19</f>
        <v>0.52200000000000002</v>
      </c>
      <c r="AN103" s="20">
        <f>'2026 - WIP'!AH19</f>
        <v>5</v>
      </c>
      <c r="AO103" s="20">
        <f>'2026 - WIP'!AI19</f>
        <v>0.14000000000000001</v>
      </c>
      <c r="AP103" s="76">
        <f>'2026 - WIP'!AJ19</f>
        <v>1.66</v>
      </c>
      <c r="AQ103" s="21">
        <f>'2026 - WIP'!AK19</f>
        <v>6</v>
      </c>
      <c r="AR103" s="21">
        <f>'2026 - WIP'!AL19</f>
        <v>6</v>
      </c>
      <c r="AS103" s="21">
        <f>'2026 - WIP'!AM19</f>
        <v>8</v>
      </c>
      <c r="AT103" s="21">
        <f>'2026 - WIP'!AN19</f>
        <v>6</v>
      </c>
      <c r="AU103" s="21">
        <f>'2026 - WIP'!AO19</f>
        <v>7</v>
      </c>
      <c r="AV103" s="21">
        <f>'2026 - WIP'!AP19</f>
        <v>6</v>
      </c>
      <c r="AW103" s="21">
        <f>'2026 - WIP'!AQ19</f>
        <v>1</v>
      </c>
      <c r="AX103" s="21">
        <f>'2026 - WIP'!AR19</f>
        <v>4</v>
      </c>
      <c r="AY103" s="21">
        <f>'2026 - WIP'!AS19</f>
        <v>2</v>
      </c>
      <c r="AZ103" s="21">
        <f>'2026 - WIP'!AT19</f>
        <v>1</v>
      </c>
      <c r="BA103" s="21">
        <f>'2026 - WIP'!AU19</f>
        <v>0</v>
      </c>
      <c r="BB103" s="21">
        <f>'2026 - WIP'!AV19</f>
        <v>0</v>
      </c>
      <c r="BC103" s="21">
        <f>'2026 - WIP'!AW19</f>
        <v>9.77</v>
      </c>
      <c r="BD103" s="21">
        <f>'2026 - WIP'!AX19</f>
        <v>7.3274999999999997</v>
      </c>
      <c r="BE103" s="21">
        <f>'2026 - WIP'!AY19</f>
        <v>0.3</v>
      </c>
      <c r="BF103" s="130">
        <f>'2026 - WIP'!AZ19</f>
        <v>0</v>
      </c>
      <c r="BG103" s="103">
        <f>'2026 - WIP'!BA19</f>
        <v>0</v>
      </c>
      <c r="BH103" s="23">
        <f>'2026 - WIP'!BB19</f>
        <v>1</v>
      </c>
      <c r="BI103" s="23">
        <f>'2026 - WIP'!BC19</f>
        <v>0</v>
      </c>
      <c r="BJ103" s="23">
        <f>'2026 - WIP'!BD19</f>
        <v>0</v>
      </c>
      <c r="BK103" s="23">
        <f>'2026 - WIP'!BE19</f>
        <v>0</v>
      </c>
      <c r="BL103" s="23">
        <f>'2026 - WIP'!BF19</f>
        <v>0</v>
      </c>
      <c r="BM103" s="23">
        <f>'2026 - WIP'!BG19</f>
        <v>0</v>
      </c>
      <c r="BN103" s="74">
        <f>'2026 - WIP'!BH19</f>
        <v>0</v>
      </c>
      <c r="BO103" s="74">
        <f>'2026 - WIP'!BI19</f>
        <v>0</v>
      </c>
      <c r="BP103" s="74">
        <f>'2026 - WIP'!BJ19</f>
        <v>0</v>
      </c>
      <c r="BQ103" s="23">
        <f>'2026 - WIP'!BK19</f>
        <v>0</v>
      </c>
      <c r="BR103" s="23">
        <f>'2026 - WIP'!BL19</f>
        <v>1</v>
      </c>
      <c r="BS103" s="55">
        <f>'2026 - WIP'!BM19</f>
        <v>0</v>
      </c>
      <c r="BT103" s="61">
        <f>'2026 - WIP'!BN19</f>
        <v>0</v>
      </c>
      <c r="BU103" s="61">
        <f>'2026 - WIP'!BO19</f>
        <v>0</v>
      </c>
      <c r="BV103" s="61">
        <f>'2026 - WIP'!BP19</f>
        <v>0</v>
      </c>
      <c r="BW103" s="72">
        <f>'2026 - WIP'!BQ19</f>
        <v>0</v>
      </c>
      <c r="BX103" s="61">
        <f>'2026 - WIP'!BR19</f>
        <v>0</v>
      </c>
      <c r="BY103" s="22">
        <f>'2026 - WIP'!BS19</f>
        <v>0</v>
      </c>
      <c r="BZ103" s="23">
        <f>'2026 - WIP'!BT19</f>
        <v>1</v>
      </c>
      <c r="CA103" s="23">
        <f>'2026 - WIP'!BU19</f>
        <v>0</v>
      </c>
      <c r="CB103" s="23">
        <f>'2026 - WIP'!BV19</f>
        <v>0</v>
      </c>
      <c r="CC103" s="23">
        <f>'2026 - WIP'!BW19</f>
        <v>0</v>
      </c>
      <c r="CD103" s="23">
        <f>'2026 - WIP'!BX19</f>
        <v>0</v>
      </c>
      <c r="CE103" s="23">
        <f>'2026 - WIP'!BY19</f>
        <v>0</v>
      </c>
      <c r="CF103" s="74">
        <f>'2026 - WIP'!BZ19</f>
        <v>0</v>
      </c>
      <c r="CG103" s="74">
        <f>'2026 - WIP'!CA19</f>
        <v>0</v>
      </c>
      <c r="CH103" s="74">
        <f>'2026 - WIP'!CB19</f>
        <v>0</v>
      </c>
      <c r="CI103" s="23">
        <f>'2026 - WIP'!CC19</f>
        <v>0</v>
      </c>
      <c r="CJ103" s="23">
        <f>'2026 - WIP'!CD19</f>
        <v>1</v>
      </c>
      <c r="CK103" s="55">
        <f>'2026 - WIP'!CE19</f>
        <v>0</v>
      </c>
      <c r="CL103" s="61">
        <f>'2026 - WIP'!CF19</f>
        <v>0</v>
      </c>
      <c r="CM103" s="61">
        <f>'2026 - WIP'!CG19</f>
        <v>0</v>
      </c>
      <c r="CN103" s="61">
        <f>'2026 - WIP'!CH19</f>
        <v>0</v>
      </c>
      <c r="CO103" s="73">
        <f>'2026 - WIP'!CI19</f>
        <v>0</v>
      </c>
      <c r="CP103" s="62">
        <f>'2026 - WIP'!CJ19</f>
        <v>0</v>
      </c>
      <c r="CQ103" s="22">
        <f>'2026 - WIP'!CK19</f>
        <v>0</v>
      </c>
      <c r="CR103" s="23">
        <f>'2026 - WIP'!CL19</f>
        <v>1</v>
      </c>
      <c r="CS103" s="23">
        <f>'2026 - WIP'!CM19</f>
        <v>0</v>
      </c>
      <c r="CT103" s="23">
        <f>'2026 - WIP'!CN19</f>
        <v>0</v>
      </c>
      <c r="CU103" s="23">
        <f>'2026 - WIP'!CO19</f>
        <v>0</v>
      </c>
      <c r="CV103" s="23">
        <f>'2026 - WIP'!CP19</f>
        <v>0</v>
      </c>
      <c r="CW103" s="23">
        <f>'2026 - WIP'!CQ19</f>
        <v>0</v>
      </c>
      <c r="CX103" s="24">
        <f>'2026 - WIP'!CR19</f>
        <v>0</v>
      </c>
      <c r="CY103" s="24">
        <f>'2026 - WIP'!CS19</f>
        <v>0</v>
      </c>
      <c r="CZ103" s="23">
        <f>'2026 - WIP'!CT19</f>
        <v>0</v>
      </c>
      <c r="DA103" s="23">
        <f>'2026 - WIP'!CU19</f>
        <v>0</v>
      </c>
      <c r="DB103" s="23">
        <f>'2026 - WIP'!CV19</f>
        <v>1</v>
      </c>
      <c r="DC103" s="55">
        <f>'2026 - WIP'!CW19</f>
        <v>0</v>
      </c>
      <c r="DD103" s="61">
        <f>'2026 - WIP'!CX19</f>
        <v>0</v>
      </c>
      <c r="DE103" s="61">
        <f>'2026 - WIP'!CY19</f>
        <v>0</v>
      </c>
      <c r="DF103" s="61">
        <f>'2026 - WIP'!CZ19</f>
        <v>0</v>
      </c>
      <c r="DG103" s="73">
        <f>'2026 - WIP'!DA19</f>
        <v>0</v>
      </c>
      <c r="DH103" s="62">
        <f>'2026 - WIP'!DB19</f>
        <v>0</v>
      </c>
      <c r="DI103" s="22">
        <f>'2026 - WIP'!DC19</f>
        <v>2722</v>
      </c>
      <c r="DJ103" s="23">
        <f>'2026 - WIP'!DD19</f>
        <v>2931</v>
      </c>
      <c r="DK103" s="23">
        <f>'2026 - WIP'!DE19</f>
        <v>22</v>
      </c>
      <c r="DL103" s="23">
        <f>'2026 - WIP'!DF19</f>
        <v>6</v>
      </c>
      <c r="DM103" s="23">
        <f>'2026 - WIP'!DG19</f>
        <v>287</v>
      </c>
      <c r="DN103" s="23">
        <f>'2026 - WIP'!DH19</f>
        <v>189</v>
      </c>
      <c r="DO103" s="23">
        <f>'2026 - WIP'!DI19</f>
        <v>65.900000000000006</v>
      </c>
      <c r="DP103" s="74">
        <f>'2026 - WIP'!DJ19</f>
        <v>5.6</v>
      </c>
      <c r="DQ103" s="74">
        <f>'2026 - WIP'!DK19</f>
        <v>4.5</v>
      </c>
      <c r="DR103" s="74">
        <f>'2026 - WIP'!DL19</f>
        <v>49.1</v>
      </c>
      <c r="DS103" s="23">
        <f>'2026 - WIP'!DM19</f>
        <v>250</v>
      </c>
      <c r="DT103" s="23">
        <f>'2026 - WIP'!DN19</f>
        <v>2888</v>
      </c>
      <c r="DU103" s="55">
        <f>'2026 - WIP'!DO19</f>
        <v>50</v>
      </c>
      <c r="DV103" s="61">
        <f>'2026 - WIP'!DP19</f>
        <v>5</v>
      </c>
      <c r="DW103" s="61">
        <f>'2026 - WIP'!DQ19</f>
        <v>1</v>
      </c>
      <c r="DX103" s="61">
        <f>'2026 - WIP'!DR19</f>
        <v>7</v>
      </c>
      <c r="DY103" s="73">
        <f>'2026 - WIP'!DS19</f>
        <v>1.66</v>
      </c>
      <c r="DZ103" s="62">
        <f>'2026 - WIP'!DT19</f>
        <v>10</v>
      </c>
      <c r="EA103" s="22">
        <f>'2026 - WIP'!DU19</f>
        <v>1036</v>
      </c>
      <c r="EB103" s="23">
        <f>'2026 - WIP'!DV19</f>
        <v>1058</v>
      </c>
      <c r="EC103" s="23">
        <f>'2026 - WIP'!DW19</f>
        <v>8</v>
      </c>
      <c r="ED103" s="23">
        <f>'2026 - WIP'!DX19</f>
        <v>2</v>
      </c>
      <c r="EE103" s="23">
        <f>'2026 - WIP'!DY19</f>
        <v>119</v>
      </c>
      <c r="EF103" s="23">
        <f>'2026 - WIP'!DZ19</f>
        <v>80</v>
      </c>
      <c r="EG103" s="23">
        <f>'2026 - WIP'!EA19</f>
        <v>78.599999999999994</v>
      </c>
      <c r="EH103" s="24">
        <f>'2026 - WIP'!EB19</f>
        <v>7.1</v>
      </c>
      <c r="EI103" s="24">
        <f>'2026 - WIP'!EC19</f>
        <v>2.9</v>
      </c>
      <c r="EJ103" s="24">
        <f>'2026 - WIP'!ED19</f>
        <v>52.2</v>
      </c>
      <c r="EK103" s="23">
        <f>'2026 - WIP'!EE19</f>
        <v>8</v>
      </c>
      <c r="EL103" s="23">
        <f>'2026 - WIP'!EF19</f>
        <v>407</v>
      </c>
      <c r="EM103" s="55">
        <f>'2026 - WIP'!EG19</f>
        <v>7</v>
      </c>
      <c r="EN103" s="73">
        <f>'2026 - WIP'!EH19</f>
        <v>1.1428571428571428</v>
      </c>
      <c r="EO103" s="61">
        <f>'2026 - WIP'!EI19</f>
        <v>0</v>
      </c>
      <c r="EP103" s="61">
        <f>'2026 - WIP'!EJ19</f>
        <v>0</v>
      </c>
      <c r="EQ103" s="73">
        <f>'2026 - WIP'!EK19</f>
        <v>0.43</v>
      </c>
      <c r="ER103" s="62">
        <f>'2026 - WIP'!EL19</f>
        <v>0</v>
      </c>
    </row>
    <row r="104" spans="1:148" ht="15.75" customHeight="1" x14ac:dyDescent="0.2">
      <c r="A104" s="111">
        <f t="shared" si="4"/>
        <v>102</v>
      </c>
      <c r="B104" s="109">
        <f>'2023'!A11</f>
        <v>9</v>
      </c>
      <c r="C104" s="109">
        <v>2023</v>
      </c>
      <c r="D104" s="86" t="str">
        <f>'2023'!B11</f>
        <v>Stetson Bennett</v>
      </c>
      <c r="E104" s="86" t="str" cm="1">
        <f t="array" ref="E104">_xlfn.IFS(F104&gt;13,"Cornerstone",AND(F104&gt;11.5,F104&lt;13),"Elite",AND(F104&gt;10,F104&lt;11.5),"Elite Upside",AND(F104&gt;=8.5,F104&lt;10),"Upside",AND(F104&gt;6.25,F104&lt;8.5),"Upside Lite",AND(F104&gt;4.5,F104&lt;6.25),"Outlier",AND(F104&gt;=3.5,F104&lt;4.5),"Outlier Lite",F104&lt;3.5,"Purgatory")</f>
        <v>Outlier Lite</v>
      </c>
      <c r="F104" s="11">
        <f>'2023'!C11</f>
        <v>4.2152499999999993</v>
      </c>
      <c r="G104" s="11">
        <f t="shared" si="5"/>
        <v>50.7</v>
      </c>
      <c r="H104" s="245">
        <f t="shared" si="6"/>
        <v>-0.30609406121514865</v>
      </c>
      <c r="I104" s="43" t="str">
        <f>'2023'!D11</f>
        <v>Georgia</v>
      </c>
      <c r="J104" s="14">
        <f>'2023'!E11</f>
        <v>1</v>
      </c>
      <c r="K104" s="44">
        <f>'2023'!F11</f>
        <v>35731</v>
      </c>
      <c r="L104" s="15">
        <f>'2023'!G11</f>
        <v>27.934246575342467</v>
      </c>
      <c r="M104" s="15" t="str">
        <f>'2023'!H11</f>
        <v>RS SR</v>
      </c>
      <c r="N104" s="15">
        <f>'2023'!I11</f>
        <v>25.512328767123286</v>
      </c>
      <c r="O104" s="15" t="str">
        <f>'2023'!J11</f>
        <v>Distributor</v>
      </c>
      <c r="P104" s="14">
        <f>'2023'!K11</f>
        <v>71</v>
      </c>
      <c r="Q104" s="14">
        <f>'2023'!L11</f>
        <v>192</v>
      </c>
      <c r="R104" s="15">
        <f t="shared" si="7"/>
        <v>26.7782680377898</v>
      </c>
      <c r="S104" s="14">
        <f>'2023'!M11</f>
        <v>4.67</v>
      </c>
      <c r="T104" s="16">
        <f>'2023'!N11</f>
        <v>4</v>
      </c>
      <c r="U104" s="46">
        <f>'2023'!O11</f>
        <v>0</v>
      </c>
      <c r="V104" s="47">
        <f>'2023'!P11</f>
        <v>8.3279948750800775E-2</v>
      </c>
      <c r="W104" s="47">
        <f>'2023'!Q11</f>
        <v>0.46978791516606644</v>
      </c>
      <c r="X104" s="47">
        <f>'2023'!R11</f>
        <v>0.75727898358920065</v>
      </c>
      <c r="Y104" s="47">
        <f>'2023'!S11</f>
        <v>0.93105002253267233</v>
      </c>
      <c r="Z104" s="17">
        <f>'2023'!T11</f>
        <v>0.93105002253267233</v>
      </c>
      <c r="AA104" s="17">
        <f>'2023'!U11</f>
        <v>0.93105002253267233</v>
      </c>
      <c r="AB104" s="17">
        <f>'2023'!V11</f>
        <v>0.11609233857477418</v>
      </c>
      <c r="AC104" s="17">
        <f>'2023'!W11</f>
        <v>8.0609330371310697E-2</v>
      </c>
      <c r="AD104" s="17">
        <f>'2023'!X11</f>
        <v>9.8350834473042437E-2</v>
      </c>
      <c r="AE104" s="18">
        <f>'2023'!Y11</f>
        <v>9.8350834473042437E-2</v>
      </c>
      <c r="AF104" s="19">
        <f>'2023'!Z11</f>
        <v>23.857534246575341</v>
      </c>
      <c r="AG104" s="20">
        <f>'2023'!AA11</f>
        <v>80.735344377411764</v>
      </c>
      <c r="AH104" s="71">
        <f>'2023'!AB11</f>
        <v>0.68061674008810569</v>
      </c>
      <c r="AI104" s="102">
        <f>'2023'!AC11</f>
        <v>13.372168284789645</v>
      </c>
      <c r="AJ104" s="71">
        <f>'2023'!AD11</f>
        <v>0.76700000000000002</v>
      </c>
      <c r="AK104" s="71">
        <f>'2023'!AE11</f>
        <v>5.9000000000000004E-2</v>
      </c>
      <c r="AL104" s="71">
        <f>'2023'!AF11</f>
        <v>2.4E-2</v>
      </c>
      <c r="AM104" s="70">
        <f>'2023'!AG11</f>
        <v>0.56100000000000005</v>
      </c>
      <c r="AN104" s="20">
        <f>'2023'!AH11</f>
        <v>7.5</v>
      </c>
      <c r="AO104" s="20">
        <f>'2023'!AI11</f>
        <v>0.18518518518518517</v>
      </c>
      <c r="AP104" s="76">
        <f>'2023'!AJ11</f>
        <v>3.07</v>
      </c>
      <c r="AQ104" s="21">
        <f>'2023'!AK11</f>
        <v>0</v>
      </c>
      <c r="AR104" s="21">
        <f>'2023'!AL11</f>
        <v>7</v>
      </c>
      <c r="AS104" s="21">
        <f>'2023'!AM11</f>
        <v>6</v>
      </c>
      <c r="AT104" s="21">
        <f>'2023'!AN11</f>
        <v>3</v>
      </c>
      <c r="AU104" s="21">
        <f>'2023'!AO11</f>
        <v>9</v>
      </c>
      <c r="AV104" s="21">
        <f>'2023'!AP11</f>
        <v>8</v>
      </c>
      <c r="AW104" s="21">
        <f>'2023'!AQ11</f>
        <v>4</v>
      </c>
      <c r="AX104" s="21">
        <f>'2023'!AR11</f>
        <v>9</v>
      </c>
      <c r="AY104" s="21">
        <f>'2023'!AS11</f>
        <v>4</v>
      </c>
      <c r="AZ104" s="21">
        <f>'2023'!AT11</f>
        <v>7</v>
      </c>
      <c r="BA104" s="21">
        <f>'2023'!AU11</f>
        <v>3</v>
      </c>
      <c r="BB104" s="21">
        <f>'2023'!AV11</f>
        <v>0</v>
      </c>
      <c r="BC104" s="21">
        <f>'2023'!AW11</f>
        <v>9.4599999999999991</v>
      </c>
      <c r="BD104" s="21">
        <f>'2023'!AX11</f>
        <v>7.5679999999999996</v>
      </c>
      <c r="BE104" s="21">
        <f>'2023'!AY11</f>
        <v>0.9</v>
      </c>
      <c r="BF104" s="130">
        <f>'2023'!AZ11</f>
        <v>0.45</v>
      </c>
      <c r="BG104" s="103">
        <f>'2023'!BA11</f>
        <v>0</v>
      </c>
      <c r="BH104" s="23">
        <f>'2023'!BB11</f>
        <v>1</v>
      </c>
      <c r="BI104" s="23">
        <f>'2023'!BC11</f>
        <v>0</v>
      </c>
      <c r="BJ104" s="23">
        <f>'2023'!BD11</f>
        <v>0</v>
      </c>
      <c r="BK104" s="23">
        <f>'2023'!BE11</f>
        <v>0</v>
      </c>
      <c r="BL104" s="23">
        <f>'2023'!BF11</f>
        <v>0</v>
      </c>
      <c r="BM104" s="23">
        <f>'2023'!BG11</f>
        <v>0</v>
      </c>
      <c r="BN104" s="74">
        <f>'2023'!BH11</f>
        <v>0</v>
      </c>
      <c r="BO104" s="74">
        <f>'2023'!BI11</f>
        <v>0</v>
      </c>
      <c r="BP104" s="74">
        <f>'2023'!BJ11</f>
        <v>0</v>
      </c>
      <c r="BQ104" s="23">
        <f>'2023'!BK11</f>
        <v>0</v>
      </c>
      <c r="BR104" s="23">
        <f>'2023'!BL11</f>
        <v>1</v>
      </c>
      <c r="BS104" s="55">
        <f>'2023'!BM11</f>
        <v>0</v>
      </c>
      <c r="BT104" s="61">
        <f>'2023'!BN11</f>
        <v>0</v>
      </c>
      <c r="BU104" s="61">
        <f>'2023'!BO11</f>
        <v>0</v>
      </c>
      <c r="BV104" s="61">
        <f>'2023'!BP11</f>
        <v>0</v>
      </c>
      <c r="BW104" s="72">
        <f>'2023'!BQ11</f>
        <v>0</v>
      </c>
      <c r="BX104" s="61">
        <f>'2023'!BR11</f>
        <v>0</v>
      </c>
      <c r="BY104" s="22">
        <f>'2023'!BS11</f>
        <v>260</v>
      </c>
      <c r="BZ104" s="23">
        <f>'2023'!BT11</f>
        <v>3122</v>
      </c>
      <c r="CA104" s="23">
        <f>'2023'!BU11</f>
        <v>2</v>
      </c>
      <c r="CB104" s="23">
        <f>'2023'!BV11</f>
        <v>1</v>
      </c>
      <c r="CC104" s="23">
        <f>'2023'!BW11</f>
        <v>27</v>
      </c>
      <c r="CD104" s="23">
        <f>'2023'!BX11</f>
        <v>20</v>
      </c>
      <c r="CE104" s="23">
        <f>'2023'!BY11</f>
        <v>84.6</v>
      </c>
      <c r="CF104" s="74">
        <f>'2023'!BZ11</f>
        <v>6.9</v>
      </c>
      <c r="CG104" s="74">
        <f>'2023'!CA11</f>
        <v>6.5</v>
      </c>
      <c r="CH104" s="74">
        <f>'2023'!CB11</f>
        <v>75</v>
      </c>
      <c r="CI104" s="23">
        <f>'2023'!CC11</f>
        <v>6</v>
      </c>
      <c r="CJ104" s="23">
        <f>'2023'!CD11</f>
        <v>2743</v>
      </c>
      <c r="CK104" s="55">
        <f>'2023'!CE11</f>
        <v>6</v>
      </c>
      <c r="CL104" s="61">
        <f>'2023'!CF11</f>
        <v>0.8</v>
      </c>
      <c r="CM104" s="61">
        <f>'2023'!CG11</f>
        <v>1</v>
      </c>
      <c r="CN104" s="61">
        <f>'2023'!CH11</f>
        <v>1</v>
      </c>
      <c r="CO104" s="73">
        <f>'2023'!CI11</f>
        <v>1.75</v>
      </c>
      <c r="CP104" s="62">
        <f>'2023'!CJ11</f>
        <v>1</v>
      </c>
      <c r="CQ104" s="22">
        <f>'2023'!CK11</f>
        <v>1174</v>
      </c>
      <c r="CR104" s="23">
        <f>'2023'!CL11</f>
        <v>2499</v>
      </c>
      <c r="CS104" s="23">
        <f>'2023'!CM11</f>
        <v>8</v>
      </c>
      <c r="CT104" s="23">
        <f>'2023'!CN11</f>
        <v>6</v>
      </c>
      <c r="CU104" s="23">
        <f>'2023'!CO11</f>
        <v>158</v>
      </c>
      <c r="CV104" s="23">
        <f>'2023'!CP11</f>
        <v>86</v>
      </c>
      <c r="CW104" s="23">
        <f>'2023'!CQ11</f>
        <v>64.3</v>
      </c>
      <c r="CX104" s="24">
        <f>'2023'!CR11</f>
        <v>6</v>
      </c>
      <c r="CY104" s="24">
        <f>'2023'!CS11</f>
        <v>3.9</v>
      </c>
      <c r="CZ104" s="23">
        <f>'2023'!CT11</f>
        <v>30.4</v>
      </c>
      <c r="DA104" s="23">
        <f>'2023'!CU11</f>
        <v>101</v>
      </c>
      <c r="DB104" s="23">
        <f>'2023'!CV11</f>
        <v>1939</v>
      </c>
      <c r="DC104" s="55">
        <f>'2023'!CW11</f>
        <v>16</v>
      </c>
      <c r="DD104" s="61">
        <f>'2023'!CX11</f>
        <v>4.4000000000000004</v>
      </c>
      <c r="DE104" s="61">
        <f>'2023'!CY11</f>
        <v>2</v>
      </c>
      <c r="DF104" s="61">
        <f>'2023'!CZ11</f>
        <v>1</v>
      </c>
      <c r="DG104" s="73">
        <f>'2023'!DA11</f>
        <v>1.91</v>
      </c>
      <c r="DH104" s="62">
        <f>'2023'!DB11</f>
        <v>3</v>
      </c>
      <c r="DI104" s="22">
        <f>'2023'!DC11</f>
        <v>2861</v>
      </c>
      <c r="DJ104" s="23">
        <f>'2023'!DD11</f>
        <v>3778</v>
      </c>
      <c r="DK104" s="23">
        <f>'2023'!DE11</f>
        <v>29</v>
      </c>
      <c r="DL104" s="23">
        <f>'2023'!DF11</f>
        <v>7</v>
      </c>
      <c r="DM104" s="23">
        <f>'2023'!DG11</f>
        <v>288</v>
      </c>
      <c r="DN104" s="23">
        <f>'2023'!DH11</f>
        <v>184</v>
      </c>
      <c r="DO104" s="23">
        <f>'2023'!DI11</f>
        <v>76.7</v>
      </c>
      <c r="DP104" s="74">
        <f>'2023'!DJ11</f>
        <v>5.5</v>
      </c>
      <c r="DQ104" s="74">
        <f>'2023'!DK11</f>
        <v>3.5</v>
      </c>
      <c r="DR104" s="74">
        <f>'2023'!DL11</f>
        <v>56.1</v>
      </c>
      <c r="DS104" s="23">
        <f>'2023'!DM11</f>
        <v>347</v>
      </c>
      <c r="DT104" s="23">
        <f>'2023'!DN11</f>
        <v>2989</v>
      </c>
      <c r="DU104" s="55">
        <f>'2023'!DO11</f>
        <v>27</v>
      </c>
      <c r="DV104" s="61">
        <f>'2023'!DP11</f>
        <v>7.5</v>
      </c>
      <c r="DW104" s="61">
        <f>'2023'!DQ11</f>
        <v>1</v>
      </c>
      <c r="DX104" s="61">
        <f>'2023'!DR11</f>
        <v>5</v>
      </c>
      <c r="DY104" s="73">
        <f>'2023'!DS11</f>
        <v>3.07</v>
      </c>
      <c r="DZ104" s="62">
        <f>'2023'!DT11</f>
        <v>14</v>
      </c>
      <c r="EA104" s="22">
        <f>'2023'!DU11</f>
        <v>4132</v>
      </c>
      <c r="EB104" s="23">
        <f>'2023'!DV11</f>
        <v>4438</v>
      </c>
      <c r="EC104" s="23">
        <f>'2023'!DW11</f>
        <v>27</v>
      </c>
      <c r="ED104" s="23">
        <f>'2023'!DX11</f>
        <v>7</v>
      </c>
      <c r="EE104" s="23">
        <f>'2023'!DY11</f>
        <v>454</v>
      </c>
      <c r="EF104" s="23">
        <f>'2023'!DZ11</f>
        <v>309</v>
      </c>
      <c r="EG104" s="23">
        <f>'2023'!EA11</f>
        <v>76.3</v>
      </c>
      <c r="EH104" s="24">
        <f>'2023'!EB11</f>
        <v>5.9</v>
      </c>
      <c r="EI104" s="24">
        <f>'2023'!EC11</f>
        <v>2.4</v>
      </c>
      <c r="EJ104" s="24">
        <f>'2023'!ED11</f>
        <v>50</v>
      </c>
      <c r="EK104" s="23">
        <f>'2023'!EE11</f>
        <v>254</v>
      </c>
      <c r="EL104" s="23">
        <f>'2023'!EF11</f>
        <v>3151</v>
      </c>
      <c r="EM104" s="55">
        <f>'2023'!EG11</f>
        <v>47</v>
      </c>
      <c r="EN104" s="73">
        <f>'2023'!EH11</f>
        <v>4.3</v>
      </c>
      <c r="EO104" s="61">
        <f>'2023'!EI11</f>
        <v>10</v>
      </c>
      <c r="EP104" s="61">
        <f>'2023'!EJ11</f>
        <v>2</v>
      </c>
      <c r="EQ104" s="73">
        <f>'2023'!EK11</f>
        <v>0.69</v>
      </c>
      <c r="ER104" s="62">
        <f>'2023'!EL11</f>
        <v>9</v>
      </c>
    </row>
    <row r="105" spans="1:148" ht="15.75" customHeight="1" x14ac:dyDescent="0.2">
      <c r="A105" s="111">
        <f t="shared" si="4"/>
        <v>103</v>
      </c>
      <c r="B105" s="109">
        <f>'2023'!A12</f>
        <v>10</v>
      </c>
      <c r="C105" s="109">
        <v>2023</v>
      </c>
      <c r="D105" s="86" t="str">
        <f>'2023'!B12</f>
        <v>Dorian Thompson-Robinson</v>
      </c>
      <c r="E105" s="86" t="str" cm="1">
        <f t="array" ref="E105">_xlfn.IFS(F105&gt;13,"Cornerstone",AND(F105&gt;11.5,F105&lt;13),"Elite",AND(F105&gt;10,F105&lt;11.5),"Elite Upside",AND(F105&gt;=8.5,F105&lt;10),"Upside",AND(F105&gt;6.25,F105&lt;8.5),"Upside Lite",AND(F105&gt;4.5,F105&lt;6.25),"Outlier",AND(F105&gt;=3.5,F105&lt;4.5),"Outlier Lite",F105&lt;3.5,"Purgatory")</f>
        <v>Outlier Lite</v>
      </c>
      <c r="F105" s="11">
        <f>'2023'!C12</f>
        <v>4.1500000000000004</v>
      </c>
      <c r="G105" s="11">
        <f t="shared" si="5"/>
        <v>50.2</v>
      </c>
      <c r="H105" s="245">
        <f t="shared" si="6"/>
        <v>-0.32514311300450327</v>
      </c>
      <c r="I105" s="43" t="str">
        <f>'2023'!D12</f>
        <v>UCLA</v>
      </c>
      <c r="J105" s="14">
        <f>'2023'!E12</f>
        <v>5</v>
      </c>
      <c r="K105" s="44">
        <f>'2023'!F12</f>
        <v>36478</v>
      </c>
      <c r="L105" s="15">
        <f>'2023'!G12</f>
        <v>25.887671232876713</v>
      </c>
      <c r="M105" s="15" t="str">
        <f>'2023'!H12</f>
        <v>RS SR</v>
      </c>
      <c r="N105" s="15">
        <f>'2023'!I12</f>
        <v>23.465753424657535</v>
      </c>
      <c r="O105" s="15" t="str">
        <f>'2023'!J12</f>
        <v>Dual Threat</v>
      </c>
      <c r="P105" s="14">
        <f>'2023'!K12</f>
        <v>74</v>
      </c>
      <c r="Q105" s="14">
        <f>'2023'!L12</f>
        <v>203</v>
      </c>
      <c r="R105" s="15">
        <f t="shared" si="7"/>
        <v>26.063368927322223</v>
      </c>
      <c r="S105" s="14">
        <f>'2023'!M12</f>
        <v>4.5599999999999996</v>
      </c>
      <c r="T105" s="16">
        <f>'2023'!N12</f>
        <v>5</v>
      </c>
      <c r="U105" s="46">
        <f>'2023'!O12</f>
        <v>0.45846477392218715</v>
      </c>
      <c r="V105" s="47">
        <f>'2023'!P12</f>
        <v>0.88062622309197647</v>
      </c>
      <c r="W105" s="47">
        <f>'2023'!Q12</f>
        <v>0.71801400381922342</v>
      </c>
      <c r="X105" s="47">
        <f>'2023'!R12</f>
        <v>0.88061901252763453</v>
      </c>
      <c r="Y105" s="47">
        <f>'2023'!S12</f>
        <v>0.91221484262200403</v>
      </c>
      <c r="Z105" s="17">
        <f>'2023'!T12</f>
        <v>0.91221484262200403</v>
      </c>
      <c r="AA105" s="17">
        <f>'2023'!U12</f>
        <v>0.77538261622870341</v>
      </c>
      <c r="AB105" s="17">
        <f>'2023'!V12</f>
        <v>0.25459790840245222</v>
      </c>
      <c r="AC105" s="17">
        <f>'2023'!W12</f>
        <v>0.22998137802607077</v>
      </c>
      <c r="AD105" s="17">
        <f>'2023'!X12</f>
        <v>0.2422896432142615</v>
      </c>
      <c r="AE105" s="18">
        <f>'2023'!Y12</f>
        <v>0.20594619673212228</v>
      </c>
      <c r="AF105" s="19">
        <f>'2023'!Z12</f>
        <v>19.80821917808219</v>
      </c>
      <c r="AG105" s="20">
        <f>'2023'!AA12</f>
        <v>93.900231489178537</v>
      </c>
      <c r="AH105" s="71">
        <f>'2023'!AB12</f>
        <v>0.69270833333333337</v>
      </c>
      <c r="AI105" s="102">
        <f>'2023'!AC12</f>
        <v>11.875939849624061</v>
      </c>
      <c r="AJ105" s="71">
        <f>'2023'!AD12</f>
        <v>0.77400000000000002</v>
      </c>
      <c r="AK105" s="71">
        <f>'2023'!AE12</f>
        <v>4.9000000000000002E-2</v>
      </c>
      <c r="AL105" s="71">
        <f>'2023'!AF12</f>
        <v>2.6000000000000002E-2</v>
      </c>
      <c r="AM105" s="70">
        <f>'2023'!AG12</f>
        <v>0.36</v>
      </c>
      <c r="AN105" s="20">
        <f>'2023'!AH12</f>
        <v>6.6</v>
      </c>
      <c r="AO105" s="20">
        <f>'2023'!AI12</f>
        <v>0.17910447761194029</v>
      </c>
      <c r="AP105" s="76">
        <f>'2023'!AJ12</f>
        <v>2.58</v>
      </c>
      <c r="AQ105" s="21">
        <f>'2023'!AK12</f>
        <v>5</v>
      </c>
      <c r="AR105" s="21">
        <f>'2023'!AL12</f>
        <v>4</v>
      </c>
      <c r="AS105" s="21">
        <f>'2023'!AM12</f>
        <v>7</v>
      </c>
      <c r="AT105" s="21">
        <f>'2023'!AN12</f>
        <v>1</v>
      </c>
      <c r="AU105" s="21">
        <f>'2023'!AO12</f>
        <v>8</v>
      </c>
      <c r="AV105" s="21">
        <f>'2023'!AP12</f>
        <v>0</v>
      </c>
      <c r="AW105" s="21">
        <f>'2023'!AQ12</f>
        <v>8</v>
      </c>
      <c r="AX105" s="21">
        <f>'2023'!AR12</f>
        <v>7</v>
      </c>
      <c r="AY105" s="21">
        <f>'2023'!AS12</f>
        <v>4</v>
      </c>
      <c r="AZ105" s="21">
        <f>'2023'!AT12</f>
        <v>5</v>
      </c>
      <c r="BA105" s="21">
        <f>'2023'!AU12</f>
        <v>1</v>
      </c>
      <c r="BB105" s="21">
        <f>'2023'!AV12</f>
        <v>0</v>
      </c>
      <c r="BC105" s="21">
        <f>'2023'!AW12</f>
        <v>6.15</v>
      </c>
      <c r="BD105" s="21">
        <f>'2023'!AX12</f>
        <v>6.15</v>
      </c>
      <c r="BE105" s="21">
        <f>'2023'!AY12</f>
        <v>0.9</v>
      </c>
      <c r="BF105" s="130">
        <f>'2023'!AZ12</f>
        <v>0.9</v>
      </c>
      <c r="BG105" s="103">
        <f>'2023'!BA12</f>
        <v>1308</v>
      </c>
      <c r="BH105" s="23">
        <f>'2023'!BB12</f>
        <v>2853</v>
      </c>
      <c r="BI105" s="23">
        <f>'2023'!BC12</f>
        <v>7</v>
      </c>
      <c r="BJ105" s="23">
        <f>'2023'!BD12</f>
        <v>4</v>
      </c>
      <c r="BK105" s="23">
        <f>'2023'!BE12</f>
        <v>195</v>
      </c>
      <c r="BL105" s="23">
        <f>'2023'!BF12</f>
        <v>113</v>
      </c>
      <c r="BM105" s="23">
        <f>'2023'!BG12</f>
        <v>69.3</v>
      </c>
      <c r="BN105" s="74">
        <f>'2023'!BH12</f>
        <v>3</v>
      </c>
      <c r="BO105" s="74">
        <f>'2023'!BI12</f>
        <v>4.5999999999999996</v>
      </c>
      <c r="BP105" s="74">
        <f>'2023'!BJ12</f>
        <v>47.2</v>
      </c>
      <c r="BQ105" s="23">
        <f>'2023'!BK12</f>
        <v>206</v>
      </c>
      <c r="BR105" s="23">
        <f>'2023'!BL12</f>
        <v>2110</v>
      </c>
      <c r="BS105" s="55">
        <f>'2023'!BM12</f>
        <v>19</v>
      </c>
      <c r="BT105" s="61">
        <f>'2023'!BN12</f>
        <v>6.4</v>
      </c>
      <c r="BU105" s="61">
        <f>'2023'!BO12</f>
        <v>0</v>
      </c>
      <c r="BV105" s="61">
        <f>'2023'!BP12</f>
        <v>1</v>
      </c>
      <c r="BW105" s="72">
        <f>'2023'!BQ12</f>
        <v>3.03</v>
      </c>
      <c r="BX105" s="61">
        <f>'2023'!BR12</f>
        <v>9</v>
      </c>
      <c r="BY105" s="22">
        <f>'2023'!BS12</f>
        <v>2700</v>
      </c>
      <c r="BZ105" s="23">
        <f>'2023'!BT12</f>
        <v>3066</v>
      </c>
      <c r="CA105" s="23">
        <f>'2023'!BU12</f>
        <v>21</v>
      </c>
      <c r="CB105" s="23">
        <f>'2023'!BV12</f>
        <v>12</v>
      </c>
      <c r="CC105" s="23">
        <f>'2023'!BW12</f>
        <v>365</v>
      </c>
      <c r="CD105" s="23">
        <f>'2023'!BX12</f>
        <v>216</v>
      </c>
      <c r="CE105" s="23">
        <f>'2023'!BY12</f>
        <v>69.3</v>
      </c>
      <c r="CF105" s="74">
        <f>'2023'!BZ12</f>
        <v>2.6</v>
      </c>
      <c r="CG105" s="74">
        <f>'2023'!CA12</f>
        <v>5</v>
      </c>
      <c r="CH105" s="74">
        <f>'2023'!CB12</f>
        <v>33.299999999999997</v>
      </c>
      <c r="CI105" s="23">
        <f>'2023'!CC12</f>
        <v>505</v>
      </c>
      <c r="CJ105" s="23">
        <f>'2023'!CD12</f>
        <v>2143</v>
      </c>
      <c r="CK105" s="55">
        <f>'2023'!CE12</f>
        <v>42</v>
      </c>
      <c r="CL105" s="61">
        <f>'2023'!CF12</f>
        <v>5.8</v>
      </c>
      <c r="CM105" s="61">
        <f>'2023'!CG12</f>
        <v>4</v>
      </c>
      <c r="CN105" s="61">
        <f>'2023'!CH12</f>
        <v>9</v>
      </c>
      <c r="CO105" s="73">
        <f>'2023'!CI12</f>
        <v>2.87</v>
      </c>
      <c r="CP105" s="62">
        <f>'2023'!CJ12</f>
        <v>19</v>
      </c>
      <c r="CQ105" s="22">
        <f>'2023'!CK12</f>
        <v>1128</v>
      </c>
      <c r="CR105" s="23">
        <f>'2023'!CL12</f>
        <v>1571</v>
      </c>
      <c r="CS105" s="23">
        <f>'2023'!CM12</f>
        <v>12</v>
      </c>
      <c r="CT105" s="23">
        <f>'2023'!CN12</f>
        <v>4</v>
      </c>
      <c r="CU105" s="23">
        <f>'2023'!CO12</f>
        <v>140</v>
      </c>
      <c r="CV105" s="23">
        <f>'2023'!CP12</f>
        <v>91</v>
      </c>
      <c r="CW105" s="23">
        <f>'2023'!CQ12</f>
        <v>71.5</v>
      </c>
      <c r="CX105" s="24">
        <f>'2023'!CR12</f>
        <v>3.4</v>
      </c>
      <c r="CY105" s="24">
        <f>'2023'!CS12</f>
        <v>5.6</v>
      </c>
      <c r="CZ105" s="23">
        <f>'2023'!CT12</f>
        <v>36</v>
      </c>
      <c r="DA105" s="23">
        <f>'2023'!CU12</f>
        <v>361</v>
      </c>
      <c r="DB105" s="23">
        <f>'2023'!CV12</f>
        <v>1721</v>
      </c>
      <c r="DC105" s="55">
        <f>'2023'!CW12</f>
        <v>31</v>
      </c>
      <c r="DD105" s="61">
        <f>'2023'!CX12</f>
        <v>7.4</v>
      </c>
      <c r="DE105" s="61">
        <f>'2023'!CY12</f>
        <v>3</v>
      </c>
      <c r="DF105" s="61">
        <f>'2023'!CZ12</f>
        <v>4</v>
      </c>
      <c r="DG105" s="73">
        <f>'2023'!DA12</f>
        <v>3.78</v>
      </c>
      <c r="DH105" s="62">
        <f>'2023'!DB12</f>
        <v>13</v>
      </c>
      <c r="DI105" s="22">
        <f>'2023'!DC12</f>
        <v>2390</v>
      </c>
      <c r="DJ105" s="23">
        <f>'2023'!DD12</f>
        <v>2714</v>
      </c>
      <c r="DK105" s="23">
        <f>'2023'!DE12</f>
        <v>21</v>
      </c>
      <c r="DL105" s="23">
        <f>'2023'!DF12</f>
        <v>6</v>
      </c>
      <c r="DM105" s="23">
        <f>'2023'!DG12</f>
        <v>284</v>
      </c>
      <c r="DN105" s="23">
        <f>'2023'!DH12</f>
        <v>175</v>
      </c>
      <c r="DO105" s="23">
        <f>'2023'!DI12</f>
        <v>71.2</v>
      </c>
      <c r="DP105" s="74">
        <f>'2023'!DJ12</f>
        <v>4.9000000000000004</v>
      </c>
      <c r="DQ105" s="74">
        <f>'2023'!DK12</f>
        <v>2.6</v>
      </c>
      <c r="DR105" s="74">
        <f>'2023'!DL12</f>
        <v>36</v>
      </c>
      <c r="DS105" s="23">
        <f>'2023'!DM12</f>
        <v>706</v>
      </c>
      <c r="DT105" s="23">
        <f>'2023'!DN12</f>
        <v>2773</v>
      </c>
      <c r="DU105" s="55">
        <f>'2023'!DO12</f>
        <v>62</v>
      </c>
      <c r="DV105" s="61">
        <f>'2023'!DP12</f>
        <v>5.9</v>
      </c>
      <c r="DW105" s="61">
        <f>'2023'!DQ12</f>
        <v>9</v>
      </c>
      <c r="DX105" s="61">
        <f>'2023'!DR12</f>
        <v>11</v>
      </c>
      <c r="DY105" s="73">
        <f>'2023'!DS12</f>
        <v>2.4500000000000002</v>
      </c>
      <c r="DZ105" s="62">
        <f>'2023'!DT12</f>
        <v>28</v>
      </c>
      <c r="EA105" s="22">
        <f>'2023'!DU12</f>
        <v>3159</v>
      </c>
      <c r="EB105" s="23">
        <f>'2023'!DV12</f>
        <v>3463</v>
      </c>
      <c r="EC105" s="23">
        <f>'2023'!DW12</f>
        <v>27</v>
      </c>
      <c r="ED105" s="23">
        <f>'2023'!DX12</f>
        <v>10</v>
      </c>
      <c r="EE105" s="23">
        <f>'2023'!DY12</f>
        <v>384</v>
      </c>
      <c r="EF105" s="23">
        <f>'2023'!DZ12</f>
        <v>266</v>
      </c>
      <c r="EG105" s="23">
        <f>'2023'!EA12</f>
        <v>77.400000000000006</v>
      </c>
      <c r="EH105" s="24">
        <f>'2023'!EB12</f>
        <v>2.8</v>
      </c>
      <c r="EI105" s="24">
        <f>'2023'!EC12</f>
        <v>4.0999999999999996</v>
      </c>
      <c r="EJ105" s="24">
        <f>'2023'!ED12</f>
        <v>35</v>
      </c>
      <c r="EK105" s="23">
        <f>'2023'!EE12</f>
        <v>741</v>
      </c>
      <c r="EL105" s="23">
        <f>'2023'!EF12</f>
        <v>3222</v>
      </c>
      <c r="EM105" s="55">
        <f>'2023'!EG12</f>
        <v>67</v>
      </c>
      <c r="EN105" s="73">
        <f>'2023'!EH12</f>
        <v>6.6</v>
      </c>
      <c r="EO105" s="61">
        <f>'2023'!EI12</f>
        <v>12</v>
      </c>
      <c r="EP105" s="61">
        <f>'2023'!EJ12</f>
        <v>12</v>
      </c>
      <c r="EQ105" s="73">
        <f>'2023'!EK12</f>
        <v>2.58</v>
      </c>
      <c r="ER105" s="62">
        <f>'2023'!EL12</f>
        <v>25</v>
      </c>
    </row>
    <row r="106" spans="1:148" ht="15.75" customHeight="1" x14ac:dyDescent="0.2">
      <c r="A106" s="111">
        <f t="shared" si="4"/>
        <v>104</v>
      </c>
      <c r="B106" s="109">
        <f>'2019'!A9</f>
        <v>7</v>
      </c>
      <c r="C106" s="109">
        <v>2019</v>
      </c>
      <c r="D106" s="86" t="str">
        <f>'2019'!B9</f>
        <v>Jarrett Stidham</v>
      </c>
      <c r="E106" s="86" t="str" cm="1">
        <f t="array" ref="E106">_xlfn.IFS(F106&gt;13,"Cornerstone",AND(F106&gt;11.5,F106&lt;13),"Elite",AND(F106&gt;10,F106&lt;11.5),"Elite Upside",AND(F106&gt;=8.5,F106&lt;10),"Upside",AND(F106&gt;6.25,F106&lt;8.5),"Upside Lite",AND(F106&gt;4.5,F106&lt;6.25),"Outlier",AND(F106&gt;=3.5,F106&lt;4.5),"Outlier Lite",F106&lt;3.5,"Purgatory")</f>
        <v>Outlier Lite</v>
      </c>
      <c r="F106" s="11">
        <f>'2019'!C9</f>
        <v>4.1375000000000002</v>
      </c>
      <c r="G106" s="11">
        <f t="shared" si="5"/>
        <v>49.7</v>
      </c>
      <c r="H106" s="245">
        <f t="shared" si="6"/>
        <v>-0.32879235664231082</v>
      </c>
      <c r="I106" s="43" t="str">
        <f>'2019'!D9</f>
        <v>Auburn</v>
      </c>
      <c r="J106" s="14">
        <f>'2019'!E9</f>
        <v>1</v>
      </c>
      <c r="K106" s="44">
        <f>'2019'!F9</f>
        <v>35285</v>
      </c>
      <c r="L106" s="15">
        <f>'2019'!G9</f>
        <v>29.156164383561645</v>
      </c>
      <c r="M106" s="15" t="str">
        <f>'2019'!H9</f>
        <v>RS JR</v>
      </c>
      <c r="N106" s="15">
        <f>'2019'!I9</f>
        <v>22.731506849315068</v>
      </c>
      <c r="O106" s="15" t="str">
        <f>'2019'!J9</f>
        <v>Pocket Passer</v>
      </c>
      <c r="P106" s="14">
        <f>'2019'!K9</f>
        <v>74</v>
      </c>
      <c r="Q106" s="14">
        <f>'2019'!L9</f>
        <v>218</v>
      </c>
      <c r="R106" s="15">
        <f t="shared" si="7"/>
        <v>27.989233626385442</v>
      </c>
      <c r="S106" s="14">
        <f>'2019'!M9</f>
        <v>4.8099999999999996</v>
      </c>
      <c r="T106" s="16">
        <f>'2019'!N9</f>
        <v>4</v>
      </c>
      <c r="U106" s="46">
        <f>'2019'!O9</f>
        <v>0</v>
      </c>
      <c r="V106" s="47">
        <f>'2019'!P9</f>
        <v>0.33634431455897978</v>
      </c>
      <c r="W106" s="47">
        <f>'2019'!Q9</f>
        <v>0</v>
      </c>
      <c r="X106" s="47">
        <f>'2019'!R9</f>
        <v>0.96602387511478416</v>
      </c>
      <c r="Y106" s="47">
        <f>'2019'!S9</f>
        <v>0.96645919778699863</v>
      </c>
      <c r="Z106" s="17">
        <f>'2019'!T9</f>
        <v>0.96645919778699863</v>
      </c>
      <c r="AA106" s="17">
        <f>'2019'!U9</f>
        <v>0.96645919778699863</v>
      </c>
      <c r="AB106" s="17">
        <f>'2019'!V9</f>
        <v>0.10992691839220463</v>
      </c>
      <c r="AC106" s="17">
        <f>'2019'!W9</f>
        <v>6.9450362164465276E-2</v>
      </c>
      <c r="AD106" s="17">
        <f>'2019'!X9</f>
        <v>8.9688640278334952E-2</v>
      </c>
      <c r="AE106" s="18">
        <f>'2019'!Y9</f>
        <v>8.9688640278334952E-2</v>
      </c>
      <c r="AF106" s="19">
        <f>'2019'!Z9</f>
        <v>21.076712328767123</v>
      </c>
      <c r="AG106" s="20">
        <f>'2019'!AA9</f>
        <v>81.452831073508776</v>
      </c>
      <c r="AH106" s="71">
        <f>'2019'!AB9</f>
        <v>0.66307277628032346</v>
      </c>
      <c r="AI106" s="102">
        <f>'2019'!AC9</f>
        <v>12.477678571428571</v>
      </c>
      <c r="AJ106" s="71">
        <f>'2019'!AD9</f>
        <v>0.753</v>
      </c>
      <c r="AK106" s="71">
        <f>'2019'!AE9</f>
        <v>5.2000000000000005E-2</v>
      </c>
      <c r="AL106" s="71">
        <f>'2019'!AF9</f>
        <v>0.03</v>
      </c>
      <c r="AM106" s="70">
        <f>'2019'!AG9</f>
        <v>0.41899999999999998</v>
      </c>
      <c r="AN106" s="20">
        <f>'2019'!AH9</f>
        <v>5</v>
      </c>
      <c r="AO106" s="20">
        <f>'2019'!AI9</f>
        <v>0.18181818181818182</v>
      </c>
      <c r="AP106" s="76">
        <f>'2019'!AJ9</f>
        <v>2.35</v>
      </c>
      <c r="AQ106" s="21">
        <f>'2019'!AK9</f>
        <v>2</v>
      </c>
      <c r="AR106" s="21">
        <f>'2019'!AL9</f>
        <v>4</v>
      </c>
      <c r="AS106" s="21">
        <f>'2019'!AM9</f>
        <v>5</v>
      </c>
      <c r="AT106" s="21">
        <f>'2019'!AN9</f>
        <v>2</v>
      </c>
      <c r="AU106" s="21">
        <f>'2019'!AO9</f>
        <v>7</v>
      </c>
      <c r="AV106" s="21">
        <f>'2019'!AP9</f>
        <v>0</v>
      </c>
      <c r="AW106" s="21">
        <f>'2019'!AQ9</f>
        <v>3</v>
      </c>
      <c r="AX106" s="21">
        <f>'2019'!AR9</f>
        <v>4</v>
      </c>
      <c r="AY106" s="21">
        <f>'2019'!AS9</f>
        <v>4</v>
      </c>
      <c r="AZ106" s="21">
        <f>'2019'!AT9</f>
        <v>4</v>
      </c>
      <c r="BA106" s="21">
        <f>'2019'!AU9</f>
        <v>3</v>
      </c>
      <c r="BB106" s="21">
        <f>'2019'!AV9</f>
        <v>0</v>
      </c>
      <c r="BC106" s="21">
        <f>'2019'!AW9</f>
        <v>5.5</v>
      </c>
      <c r="BD106" s="21">
        <f>'2019'!AX9</f>
        <v>4.125</v>
      </c>
      <c r="BE106" s="21">
        <f>'2019'!AY9</f>
        <v>0.5625</v>
      </c>
      <c r="BF106" s="130">
        <f>'2019'!AZ9</f>
        <v>0</v>
      </c>
      <c r="BG106" s="103">
        <f>'2019'!BA9</f>
        <v>0</v>
      </c>
      <c r="BH106" s="23">
        <f>'2019'!BB9</f>
        <v>1</v>
      </c>
      <c r="BI106" s="23">
        <f>'2019'!BC9</f>
        <v>0</v>
      </c>
      <c r="BJ106" s="23">
        <f>'2019'!BD9</f>
        <v>0</v>
      </c>
      <c r="BK106" s="23">
        <f>'2019'!BE9</f>
        <v>0</v>
      </c>
      <c r="BL106" s="23">
        <f>'2019'!BF9</f>
        <v>0</v>
      </c>
      <c r="BM106" s="23">
        <f>'2019'!BG9</f>
        <v>0</v>
      </c>
      <c r="BN106" s="74">
        <f>'2019'!BH9</f>
        <v>0</v>
      </c>
      <c r="BO106" s="74">
        <f>'2019'!BI9</f>
        <v>0</v>
      </c>
      <c r="BP106" s="74">
        <f>'2019'!BJ9</f>
        <v>0</v>
      </c>
      <c r="BQ106" s="23">
        <f>'2019'!BK9</f>
        <v>0</v>
      </c>
      <c r="BR106" s="23">
        <f>'2019'!BL9</f>
        <v>1</v>
      </c>
      <c r="BS106" s="55">
        <f>'2019'!BM9</f>
        <v>0</v>
      </c>
      <c r="BT106" s="61">
        <f>'2019'!BN9</f>
        <v>0</v>
      </c>
      <c r="BU106" s="61">
        <f>'2019'!BO9</f>
        <v>0</v>
      </c>
      <c r="BV106" s="61">
        <f>'2019'!BP9</f>
        <v>0</v>
      </c>
      <c r="BW106" s="72">
        <f>'2019'!BQ9</f>
        <v>0</v>
      </c>
      <c r="BX106" s="61">
        <f>'2019'!BR9</f>
        <v>0</v>
      </c>
      <c r="BY106" s="22">
        <f>'2019'!BS9</f>
        <v>1266</v>
      </c>
      <c r="BZ106" s="23">
        <f>'2019'!BT9</f>
        <v>3764</v>
      </c>
      <c r="CA106" s="23">
        <f>'2019'!BU9</f>
        <v>12</v>
      </c>
      <c r="CB106" s="23">
        <f>'2019'!BV9</f>
        <v>2</v>
      </c>
      <c r="CC106" s="23">
        <f>'2019'!BW9</f>
        <v>109</v>
      </c>
      <c r="CD106" s="23">
        <f>'2019'!BX9</f>
        <v>75</v>
      </c>
      <c r="CE106" s="23">
        <f>'2019'!BY9</f>
        <v>81</v>
      </c>
      <c r="CF106" s="74">
        <f>'2019'!BZ9</f>
        <v>12.3</v>
      </c>
      <c r="CG106" s="74">
        <f>'2019'!CA9</f>
        <v>1.4</v>
      </c>
      <c r="CH106" s="74">
        <f>'2019'!CB9</f>
        <v>57.1</v>
      </c>
      <c r="CI106" s="23">
        <f>'2019'!CC9</f>
        <v>99</v>
      </c>
      <c r="CJ106" s="23">
        <f>'2019'!CD9</f>
        <v>4323</v>
      </c>
      <c r="CK106" s="55">
        <f>'2019'!CE9</f>
        <v>18</v>
      </c>
      <c r="CL106" s="61">
        <f>'2019'!CF9</f>
        <v>3</v>
      </c>
      <c r="CM106" s="61">
        <f>'2019'!CG9</f>
        <v>2</v>
      </c>
      <c r="CN106" s="61">
        <f>'2019'!CH9</f>
        <v>1</v>
      </c>
      <c r="CO106" s="73">
        <f>'2019'!CI9</f>
        <v>2.15</v>
      </c>
      <c r="CP106" s="62">
        <f>'2019'!CJ9</f>
        <v>3</v>
      </c>
      <c r="CQ106" s="22">
        <f>'2019'!CK9</f>
        <v>0</v>
      </c>
      <c r="CR106" s="23">
        <f>'2019'!CL9</f>
        <v>1</v>
      </c>
      <c r="CS106" s="23">
        <f>'2019'!CM9</f>
        <v>0</v>
      </c>
      <c r="CT106" s="23">
        <f>'2019'!CN9</f>
        <v>0</v>
      </c>
      <c r="CU106" s="23">
        <f>'2019'!CO9</f>
        <v>0</v>
      </c>
      <c r="CV106" s="23">
        <f>'2019'!CP9</f>
        <v>0</v>
      </c>
      <c r="CW106" s="23">
        <f>'2019'!CQ9</f>
        <v>0</v>
      </c>
      <c r="CX106" s="24">
        <f>'2019'!CR9</f>
        <v>0</v>
      </c>
      <c r="CY106" s="24">
        <f>'2019'!CS9</f>
        <v>0</v>
      </c>
      <c r="CZ106" s="23">
        <f>'2019'!CT9</f>
        <v>0</v>
      </c>
      <c r="DA106" s="23">
        <f>'2019'!CU9</f>
        <v>0</v>
      </c>
      <c r="DB106" s="23">
        <f>'2019'!CV9</f>
        <v>1</v>
      </c>
      <c r="DC106" s="55">
        <f>'2019'!CW9</f>
        <v>0</v>
      </c>
      <c r="DD106" s="61">
        <f>'2019'!CX9</f>
        <v>0</v>
      </c>
      <c r="DE106" s="61">
        <f>'2019'!CY9</f>
        <v>0</v>
      </c>
      <c r="DF106" s="61">
        <f>'2019'!CZ9</f>
        <v>0</v>
      </c>
      <c r="DG106" s="73">
        <f>'2019'!DA9</f>
        <v>0</v>
      </c>
      <c r="DH106" s="62">
        <f>'2019'!DB9</f>
        <v>0</v>
      </c>
      <c r="DI106" s="22">
        <f>'2019'!DC9</f>
        <v>3156</v>
      </c>
      <c r="DJ106" s="23">
        <f>'2019'!DD9</f>
        <v>3267</v>
      </c>
      <c r="DK106" s="23">
        <f>'2019'!DE9</f>
        <v>18</v>
      </c>
      <c r="DL106" s="23">
        <f>'2019'!DF9</f>
        <v>6</v>
      </c>
      <c r="DM106" s="23">
        <f>'2019'!DG9</f>
        <v>371</v>
      </c>
      <c r="DN106" s="23">
        <f>'2019'!DH9</f>
        <v>246</v>
      </c>
      <c r="DO106" s="23">
        <f>'2019'!DI9</f>
        <v>75.3</v>
      </c>
      <c r="DP106" s="74">
        <f>'2019'!DJ9</f>
        <v>5.2</v>
      </c>
      <c r="DQ106" s="74">
        <f>'2019'!DK9</f>
        <v>3</v>
      </c>
      <c r="DR106" s="74">
        <f>'2019'!DL9</f>
        <v>41.9</v>
      </c>
      <c r="DS106" s="23">
        <f>'2019'!DM9</f>
        <v>361</v>
      </c>
      <c r="DT106" s="23">
        <f>'2019'!DN9</f>
        <v>3284</v>
      </c>
      <c r="DU106" s="55">
        <f>'2019'!DO9</f>
        <v>33</v>
      </c>
      <c r="DV106" s="61">
        <f>'2019'!DP9</f>
        <v>5</v>
      </c>
      <c r="DW106" s="61">
        <f>'2019'!DQ9</f>
        <v>4</v>
      </c>
      <c r="DX106" s="61">
        <f>'2019'!DR9</f>
        <v>6</v>
      </c>
      <c r="DY106" s="73">
        <f>'2019'!DS9</f>
        <v>2.35</v>
      </c>
      <c r="DZ106" s="62">
        <f>'2019'!DT9</f>
        <v>15</v>
      </c>
      <c r="EA106" s="22">
        <f>'2019'!DU9</f>
        <v>2795</v>
      </c>
      <c r="EB106" s="23">
        <f>'2019'!DV9</f>
        <v>2892</v>
      </c>
      <c r="EC106" s="23">
        <f>'2019'!DW9</f>
        <v>18</v>
      </c>
      <c r="ED106" s="23">
        <f>'2019'!DX9</f>
        <v>5</v>
      </c>
      <c r="EE106" s="23">
        <f>'2019'!DY9</f>
        <v>372</v>
      </c>
      <c r="EF106" s="23">
        <f>'2019'!DZ9</f>
        <v>224</v>
      </c>
      <c r="EG106" s="23">
        <f>'2019'!EA9</f>
        <v>74</v>
      </c>
      <c r="EH106" s="24">
        <f>'2019'!EB9</f>
        <v>4.4000000000000004</v>
      </c>
      <c r="EI106" s="24">
        <f>'2019'!EC9</f>
        <v>3.7</v>
      </c>
      <c r="EJ106" s="24">
        <f>'2019'!ED9</f>
        <v>37.700000000000003</v>
      </c>
      <c r="EK106" s="23">
        <f>'2019'!EE9</f>
        <v>163</v>
      </c>
      <c r="EL106" s="23">
        <f>'2019'!EF9</f>
        <v>2347</v>
      </c>
      <c r="EM106" s="55">
        <f>'2019'!EG9</f>
        <v>30</v>
      </c>
      <c r="EN106" s="73">
        <f>'2019'!EH9</f>
        <v>3.1</v>
      </c>
      <c r="EO106" s="61">
        <f>'2019'!EI9</f>
        <v>3</v>
      </c>
      <c r="EP106" s="61">
        <f>'2019'!EJ9</f>
        <v>0</v>
      </c>
      <c r="EQ106" s="73">
        <f>'2019'!EK9</f>
        <v>1.91</v>
      </c>
      <c r="ER106" s="62">
        <f>'2019'!EL9</f>
        <v>4</v>
      </c>
    </row>
    <row r="107" spans="1:148" ht="15.75" customHeight="1" x14ac:dyDescent="0.2">
      <c r="A107" s="111">
        <f t="shared" si="4"/>
        <v>105</v>
      </c>
      <c r="B107" s="109">
        <f>'2025'!A11</f>
        <v>9</v>
      </c>
      <c r="C107" s="109">
        <v>2025</v>
      </c>
      <c r="D107" s="86" t="str">
        <f>'2025'!B11</f>
        <v>Graham Mertz</v>
      </c>
      <c r="E107" s="86" t="str" cm="1">
        <f t="array" ref="E107">_xlfn.IFS(F107&gt;13,"Cornerstone",AND(F107&gt;11.5,F107&lt;13),"Elite",AND(F107&gt;10,F107&lt;11.5),"Elite Upside",AND(F107&gt;=8.5,F107&lt;10),"Upside",AND(F107&gt;6.25,F107&lt;8.5),"Upside Lite",AND(F107&gt;4.5,F107&lt;6.25),"Outlier",AND(F107&gt;=3.5,F107&lt;4.5),"Outlier Lite",F107&lt;3.5,"Purgatory")</f>
        <v>Outlier Lite</v>
      </c>
      <c r="F107" s="11">
        <f>'2025'!C11</f>
        <v>4.1300000000000008</v>
      </c>
      <c r="G107" s="11">
        <f t="shared" si="5"/>
        <v>49.2</v>
      </c>
      <c r="H107" s="245">
        <f t="shared" si="6"/>
        <v>-0.33098190282499512</v>
      </c>
      <c r="I107" s="43" t="str">
        <f>'2025'!D11</f>
        <v>Florida</v>
      </c>
      <c r="J107" s="14">
        <f>'2025'!E11</f>
        <v>1</v>
      </c>
      <c r="K107" s="44">
        <f>'2025'!F11</f>
        <v>36866</v>
      </c>
      <c r="L107" s="15">
        <f>'2025'!G11</f>
        <v>24.824657534246576</v>
      </c>
      <c r="M107" s="15" t="str">
        <f>'2025'!H11</f>
        <v>RS SR</v>
      </c>
      <c r="N107" s="15">
        <f>'2025'!I11</f>
        <v>24.405479452054795</v>
      </c>
      <c r="O107" s="15" t="str">
        <f>'2025'!J11</f>
        <v>Pocket Passer</v>
      </c>
      <c r="P107" s="14">
        <f>'2025'!K11</f>
        <v>74</v>
      </c>
      <c r="Q107" s="14">
        <f>'2025'!L11</f>
        <v>216</v>
      </c>
      <c r="R107" s="15">
        <f t="shared" si="7"/>
        <v>27.732451666510343</v>
      </c>
      <c r="S107" s="14">
        <f>'2025'!M11</f>
        <v>5.03</v>
      </c>
      <c r="T107" s="16">
        <f>'2025'!N11</f>
        <v>6</v>
      </c>
      <c r="U107" s="46">
        <f>'2025'!O11</f>
        <v>0.97711128650355172</v>
      </c>
      <c r="V107" s="47">
        <f>'2025'!P11</f>
        <v>0.94044188280499519</v>
      </c>
      <c r="W107" s="47">
        <f>'2025'!Q11</f>
        <v>0.88912133891213385</v>
      </c>
      <c r="X107" s="47">
        <f>'2025'!R11</f>
        <v>0.93539054966248791</v>
      </c>
      <c r="Y107" s="47">
        <f>'2025'!S11</f>
        <v>0.70093043863535665</v>
      </c>
      <c r="Z107" s="17">
        <f>'2025'!T11</f>
        <v>0.83902086256945418</v>
      </c>
      <c r="AA107" s="17">
        <f>'2025'!U11</f>
        <v>0.83902086256945418</v>
      </c>
      <c r="AB107" s="17">
        <f>'2025'!V11</f>
        <v>4.5586808923375362E-2</v>
      </c>
      <c r="AC107" s="17">
        <f>'2025'!W11</f>
        <v>8.8089330024813894E-2</v>
      </c>
      <c r="AD107" s="17">
        <f>'2025'!X11</f>
        <v>8.8089330024813894E-2</v>
      </c>
      <c r="AE107" s="18">
        <f>'2025'!Y11</f>
        <v>8.8089330024813894E-2</v>
      </c>
      <c r="AF107" s="19">
        <f>'2025'!Z11</f>
        <v>19.75068493150685</v>
      </c>
      <c r="AG107" s="20">
        <f>'2025'!AA11</f>
        <v>67.485707707053066</v>
      </c>
      <c r="AH107" s="71">
        <f>'2025'!AB11</f>
        <v>0.76595744680851063</v>
      </c>
      <c r="AI107" s="102">
        <f>'2025'!AC11</f>
        <v>10.986111111111111</v>
      </c>
      <c r="AJ107" s="71">
        <f>'2025'!AD11</f>
        <v>0.82400000000000007</v>
      </c>
      <c r="AK107" s="71">
        <f>'2025'!AE11</f>
        <v>6.6000000000000003E-2</v>
      </c>
      <c r="AL107" s="71">
        <f>'2025'!AF11</f>
        <v>1.3999999999999999E-2</v>
      </c>
      <c r="AM107" s="70">
        <f>'2025'!AG11</f>
        <v>0.47200000000000003</v>
      </c>
      <c r="AN107" s="20">
        <f>'2025'!AH11</f>
        <v>3.9</v>
      </c>
      <c r="AO107" s="20">
        <f>'2025'!AI11</f>
        <v>7.4999999999999997E-2</v>
      </c>
      <c r="AP107" s="76">
        <f>'2025'!AJ11</f>
        <v>2.1800000000000002</v>
      </c>
      <c r="AQ107" s="21">
        <f>'2025'!AK11</f>
        <v>6</v>
      </c>
      <c r="AR107" s="21">
        <f>'2025'!AL11</f>
        <v>2</v>
      </c>
      <c r="AS107" s="21">
        <f>'2025'!AM11</f>
        <v>10</v>
      </c>
      <c r="AT107" s="21">
        <f>'2025'!AN11</f>
        <v>5</v>
      </c>
      <c r="AU107" s="21">
        <f>'2025'!AO11</f>
        <v>10</v>
      </c>
      <c r="AV107" s="21">
        <f>'2025'!AP11</f>
        <v>4</v>
      </c>
      <c r="AW107" s="21">
        <f>'2025'!AQ11</f>
        <v>3</v>
      </c>
      <c r="AX107" s="21">
        <f>'2025'!AR11</f>
        <v>1</v>
      </c>
      <c r="AY107" s="21">
        <f>'2025'!AS11</f>
        <v>0</v>
      </c>
      <c r="AZ107" s="21">
        <f>'2025'!AT11</f>
        <v>3</v>
      </c>
      <c r="BA107" s="21">
        <f>'2025'!AU11</f>
        <v>1</v>
      </c>
      <c r="BB107" s="21">
        <f>'2025'!AV11</f>
        <v>0</v>
      </c>
      <c r="BC107" s="21">
        <f>'2025'!AW11</f>
        <v>9.08</v>
      </c>
      <c r="BD107" s="21">
        <f>'2025'!AX11</f>
        <v>6.8100000000000005</v>
      </c>
      <c r="BE107" s="21">
        <f>'2025'!AY11</f>
        <v>0.26250000000000001</v>
      </c>
      <c r="BF107" s="130">
        <f>'2025'!AZ11</f>
        <v>0</v>
      </c>
      <c r="BG107" s="103">
        <f>'2025'!BA11</f>
        <v>1238</v>
      </c>
      <c r="BH107" s="23">
        <f>'2025'!BB11</f>
        <v>1267</v>
      </c>
      <c r="BI107" s="23">
        <f>'2025'!BC11</f>
        <v>9</v>
      </c>
      <c r="BJ107" s="23">
        <f>'2025'!BD11</f>
        <v>5</v>
      </c>
      <c r="BK107" s="23">
        <f>'2025'!BE11</f>
        <v>194</v>
      </c>
      <c r="BL107" s="23">
        <f>'2025'!BF11</f>
        <v>118</v>
      </c>
      <c r="BM107" s="23">
        <f>'2025'!BG11</f>
        <v>71</v>
      </c>
      <c r="BN107" s="74">
        <f>'2025'!BH11</f>
        <v>4.5</v>
      </c>
      <c r="BO107" s="74">
        <f>'2025'!BI11</f>
        <v>2.2000000000000002</v>
      </c>
      <c r="BP107" s="74">
        <f>'2025'!BJ11</f>
        <v>38.9</v>
      </c>
      <c r="BQ107" s="23">
        <f>'2025'!BK11</f>
        <v>109</v>
      </c>
      <c r="BR107" s="23">
        <f>'2025'!BL11</f>
        <v>1227</v>
      </c>
      <c r="BS107" s="55">
        <f>'2025'!BM11</f>
        <v>27</v>
      </c>
      <c r="BT107" s="61">
        <f>'2025'!BN11</f>
        <v>4</v>
      </c>
      <c r="BU107" s="61">
        <f>'2025'!BO11</f>
        <v>2</v>
      </c>
      <c r="BV107" s="61">
        <f>'2025'!BP11</f>
        <v>0</v>
      </c>
      <c r="BW107" s="72">
        <f>'2025'!BQ11</f>
        <v>1</v>
      </c>
      <c r="BX107" s="61">
        <f>'2025'!BR11</f>
        <v>3</v>
      </c>
      <c r="BY107" s="22">
        <f>'2025'!BS11</f>
        <v>1958</v>
      </c>
      <c r="BZ107" s="23">
        <f>'2025'!BT11</f>
        <v>2082</v>
      </c>
      <c r="CA107" s="23">
        <f>'2025'!BU11</f>
        <v>10</v>
      </c>
      <c r="CB107" s="23">
        <f>'2025'!BV11</f>
        <v>11</v>
      </c>
      <c r="CC107" s="23">
        <f>'2025'!BW11</f>
        <v>286</v>
      </c>
      <c r="CD107" s="23">
        <f>'2025'!BX11</f>
        <v>169</v>
      </c>
      <c r="CE107" s="23">
        <f>'2025'!BY11</f>
        <v>69.7</v>
      </c>
      <c r="CF107" s="74">
        <f>'2025'!BZ11</f>
        <v>4.3</v>
      </c>
      <c r="CG107" s="74">
        <f>'2025'!CA11</f>
        <v>5.2</v>
      </c>
      <c r="CH107" s="74">
        <f>'2025'!CB11</f>
        <v>34.1</v>
      </c>
      <c r="CI107" s="23">
        <f>'2025'!CC11</f>
        <v>70</v>
      </c>
      <c r="CJ107" s="23">
        <f>'2025'!CD11</f>
        <v>2872</v>
      </c>
      <c r="CK107" s="55">
        <f>'2025'!CE11</f>
        <v>33</v>
      </c>
      <c r="CL107" s="61">
        <f>'2025'!CF11</f>
        <v>2.1</v>
      </c>
      <c r="CM107" s="61">
        <f>'2025'!CG11</f>
        <v>4</v>
      </c>
      <c r="CN107" s="61">
        <f>'2025'!CH11</f>
        <v>0</v>
      </c>
      <c r="CO107" s="73">
        <f>'2025'!CI11</f>
        <v>0.82</v>
      </c>
      <c r="CP107" s="62">
        <f>'2025'!CJ11</f>
        <v>3</v>
      </c>
      <c r="CQ107" s="22">
        <f>'2025'!CK11</f>
        <v>2125</v>
      </c>
      <c r="CR107" s="23">
        <f>'2025'!CL11</f>
        <v>2390</v>
      </c>
      <c r="CS107" s="23">
        <f>'2025'!CM11</f>
        <v>19</v>
      </c>
      <c r="CT107" s="23">
        <f>'2025'!CN11</f>
        <v>10</v>
      </c>
      <c r="CU107" s="23">
        <f>'2025'!CO11</f>
        <v>287</v>
      </c>
      <c r="CV107" s="23">
        <f>'2025'!CP11</f>
        <v>164</v>
      </c>
      <c r="CW107" s="23">
        <f>'2025'!CQ11</f>
        <v>66.8</v>
      </c>
      <c r="CX107" s="24">
        <f>'2025'!CR11</f>
        <v>6.6</v>
      </c>
      <c r="CY107" s="24">
        <f>'2025'!CS11</f>
        <v>3.2</v>
      </c>
      <c r="CZ107" s="23">
        <f>'2025'!CT11</f>
        <v>47.2</v>
      </c>
      <c r="DA107" s="23">
        <f>'2025'!CU11</f>
        <v>94</v>
      </c>
      <c r="DB107" s="23">
        <f>'2025'!CV11</f>
        <v>2507</v>
      </c>
      <c r="DC107" s="55">
        <f>'2025'!CW11</f>
        <v>30</v>
      </c>
      <c r="DD107" s="61">
        <f>'2025'!CX11</f>
        <v>3.1</v>
      </c>
      <c r="DE107" s="61">
        <f>'2025'!CY11</f>
        <v>2</v>
      </c>
      <c r="DF107" s="61">
        <f>'2025'!CZ11</f>
        <v>2</v>
      </c>
      <c r="DG107" s="73">
        <f>'2025'!DA11</f>
        <v>1.47</v>
      </c>
      <c r="DH107" s="62">
        <f>'2025'!DB11</f>
        <v>4</v>
      </c>
      <c r="DI107" s="22">
        <f>'2025'!DC11</f>
        <v>2910</v>
      </c>
      <c r="DJ107" s="23">
        <f>'2025'!DD11</f>
        <v>3111</v>
      </c>
      <c r="DK107" s="23">
        <f>'2025'!DE11</f>
        <v>20</v>
      </c>
      <c r="DL107" s="23">
        <f>'2025'!DF11</f>
        <v>3</v>
      </c>
      <c r="DM107" s="23">
        <f>'2025'!DG11</f>
        <v>362</v>
      </c>
      <c r="DN107" s="23">
        <f>'2025'!DH11</f>
        <v>261</v>
      </c>
      <c r="DO107" s="23">
        <f>'2025'!DI11</f>
        <v>80.2</v>
      </c>
      <c r="DP107" s="74">
        <f>'2025'!DJ11</f>
        <v>3.9</v>
      </c>
      <c r="DQ107" s="74">
        <f>'2025'!DK11</f>
        <v>1.4</v>
      </c>
      <c r="DR107" s="74">
        <f>'2025'!DL11</f>
        <v>41</v>
      </c>
      <c r="DS107" s="23">
        <f>'2025'!DM11</f>
        <v>94</v>
      </c>
      <c r="DT107" s="23">
        <f>'2025'!DN11</f>
        <v>2062</v>
      </c>
      <c r="DU107" s="55">
        <f>'2025'!DO11</f>
        <v>40</v>
      </c>
      <c r="DV107" s="61">
        <f>'2025'!DP11</f>
        <v>2.4</v>
      </c>
      <c r="DW107" s="61">
        <f>'2025'!DQ11</f>
        <v>4</v>
      </c>
      <c r="DX107" s="61">
        <f>'2025'!DR11</f>
        <v>3</v>
      </c>
      <c r="DY107" s="73">
        <f>'2025'!DS11</f>
        <v>2.1800000000000002</v>
      </c>
      <c r="DZ107" s="62">
        <f>'2025'!DT11</f>
        <v>4</v>
      </c>
      <c r="EA107" s="22">
        <f>'2025'!DU11</f>
        <v>791</v>
      </c>
      <c r="EB107" s="23">
        <f>'2025'!DV11</f>
        <v>1128.5</v>
      </c>
      <c r="EC107" s="23">
        <f>'2025'!DW11</f>
        <v>6</v>
      </c>
      <c r="ED107" s="23">
        <f>'2025'!DX11</f>
        <v>2</v>
      </c>
      <c r="EE107" s="23">
        <f>'2025'!DY11</f>
        <v>94</v>
      </c>
      <c r="EF107" s="23">
        <f>'2025'!DZ11</f>
        <v>72</v>
      </c>
      <c r="EG107" s="23">
        <f>'2025'!EA11</f>
        <v>82.4</v>
      </c>
      <c r="EH107" s="24">
        <f>'2025'!EB11</f>
        <v>4</v>
      </c>
      <c r="EI107" s="24">
        <f>'2025'!EC11</f>
        <v>4.3</v>
      </c>
      <c r="EJ107" s="24">
        <f>'2025'!ED11</f>
        <v>36.4</v>
      </c>
      <c r="EK107" s="23">
        <f>'2025'!EE11</f>
        <v>71</v>
      </c>
      <c r="EL107" s="23">
        <f>'2025'!EF11</f>
        <v>806</v>
      </c>
      <c r="EM107" s="55">
        <f>'2025'!EG11</f>
        <v>18</v>
      </c>
      <c r="EN107" s="73">
        <f>'2025'!EH11</f>
        <v>3.9</v>
      </c>
      <c r="EO107" s="61">
        <f>'2025'!EI11</f>
        <v>1</v>
      </c>
      <c r="EP107" s="61">
        <f>'2025'!EJ11</f>
        <v>1</v>
      </c>
      <c r="EQ107" s="73">
        <f>'2025'!EK11</f>
        <v>1.61</v>
      </c>
      <c r="ER107" s="62">
        <f>'2025'!EL11</f>
        <v>3</v>
      </c>
    </row>
    <row r="108" spans="1:148" ht="15.75" customHeight="1" x14ac:dyDescent="0.2">
      <c r="A108" s="111">
        <f t="shared" si="4"/>
        <v>106</v>
      </c>
      <c r="B108" s="109">
        <f>'2024'!A12</f>
        <v>10</v>
      </c>
      <c r="C108" s="109">
        <v>2024</v>
      </c>
      <c r="D108" s="86" t="str">
        <f>'2024'!B12</f>
        <v>Spencer Rattler</v>
      </c>
      <c r="E108" s="86" t="str" cm="1">
        <f t="array" ref="E108">_xlfn.IFS(F108&gt;13,"Cornerstone",AND(F108&gt;11.5,F108&lt;13),"Elite",AND(F108&gt;10,F108&lt;11.5),"Elite Upside",AND(F108&gt;=8.5,F108&lt;10),"Upside",AND(F108&gt;6.25,F108&lt;8.5),"Upside Lite",AND(F108&gt;4.5,F108&lt;6.25),"Outlier",AND(F108&gt;=3.5,F108&lt;4.5),"Outlier Lite",F108&lt;3.5,"Purgatory")</f>
        <v>Outlier Lite</v>
      </c>
      <c r="F108" s="11">
        <f>'2024'!C12</f>
        <v>4.0715937499999999</v>
      </c>
      <c r="G108" s="11">
        <f t="shared" si="5"/>
        <v>48.699999999999996</v>
      </c>
      <c r="H108" s="245">
        <f t="shared" si="6"/>
        <v>-0.34803299372265073</v>
      </c>
      <c r="I108" s="43" t="str">
        <f>'2024'!D12</f>
        <v>South Carolina</v>
      </c>
      <c r="J108" s="14">
        <f>'2024'!E12</f>
        <v>1</v>
      </c>
      <c r="K108" s="44">
        <f>'2024'!F12</f>
        <v>36613</v>
      </c>
      <c r="L108" s="15">
        <f>'2024'!G12</f>
        <v>25.517808219178082</v>
      </c>
      <c r="M108" s="15" t="str">
        <f>'2024'!H12</f>
        <v>RS SR</v>
      </c>
      <c r="N108" s="15">
        <f>'2024'!I12</f>
        <v>24.098630136986301</v>
      </c>
      <c r="O108" s="15" t="str">
        <f>'2024'!J12</f>
        <v>Distributor</v>
      </c>
      <c r="P108" s="14">
        <f>'2024'!K12</f>
        <v>73</v>
      </c>
      <c r="Q108" s="14">
        <f>'2024'!L12</f>
        <v>217</v>
      </c>
      <c r="R108" s="15">
        <f t="shared" si="7"/>
        <v>28.629381559757682</v>
      </c>
      <c r="S108" s="14">
        <f>'2024'!M12</f>
        <v>4.95</v>
      </c>
      <c r="T108" s="16">
        <f>'2024'!N12</f>
        <v>5</v>
      </c>
      <c r="U108" s="46">
        <f>'2024'!O12</f>
        <v>1.9452449567723344E-2</v>
      </c>
      <c r="V108" s="47">
        <f>'2024'!P12</f>
        <v>0.87474747474747472</v>
      </c>
      <c r="W108" s="47">
        <f>'2024'!Q12</f>
        <v>0.43299270072992702</v>
      </c>
      <c r="X108" s="47">
        <f>'2024'!R12</f>
        <v>0.8970414201183432</v>
      </c>
      <c r="Y108" s="47">
        <f>'2024'!S12</f>
        <v>0.95413669064748197</v>
      </c>
      <c r="Z108" s="17">
        <f>'2024'!T12</f>
        <v>0.95413669064748197</v>
      </c>
      <c r="AA108" s="17">
        <f>'2024'!U12</f>
        <v>0.95413669064748197</v>
      </c>
      <c r="AB108" s="17">
        <f>'2024'!V12</f>
        <v>0.12867215041128086</v>
      </c>
      <c r="AC108" s="17">
        <f>'2024'!W12</f>
        <v>0.27440828402366862</v>
      </c>
      <c r="AD108" s="17">
        <f>'2024'!X12</f>
        <v>0.27440828402366862</v>
      </c>
      <c r="AE108" s="18">
        <f>'2024'!Y12</f>
        <v>0.27440828402366862</v>
      </c>
      <c r="AF108" s="19">
        <f>'2024'!Z12</f>
        <v>20.443835616438356</v>
      </c>
      <c r="AG108" s="20">
        <f>'2024'!AA12</f>
        <v>72.28845349878145</v>
      </c>
      <c r="AH108" s="71">
        <f>'2024'!AB12</f>
        <v>0.67990074441687343</v>
      </c>
      <c r="AI108" s="102">
        <f>'2024'!AC12</f>
        <v>11.616788321167883</v>
      </c>
      <c r="AJ108" s="71">
        <f>'2024'!AD12</f>
        <v>0.79400000000000004</v>
      </c>
      <c r="AK108" s="71">
        <f>'2024'!AE12</f>
        <v>0.05</v>
      </c>
      <c r="AL108" s="71">
        <f>'2024'!AF12</f>
        <v>2.2000000000000002E-2</v>
      </c>
      <c r="AM108" s="70">
        <f>'2024'!AG12</f>
        <v>0.51200000000000001</v>
      </c>
      <c r="AN108" s="20">
        <f>'2024'!AH12</f>
        <v>5.5373134328358207</v>
      </c>
      <c r="AO108" s="20">
        <f>'2024'!AI12</f>
        <v>0.22388059701492538</v>
      </c>
      <c r="AP108" s="76">
        <f>'2024'!AJ12</f>
        <v>2.67</v>
      </c>
      <c r="AQ108" s="21">
        <f>'2024'!AK12</f>
        <v>4</v>
      </c>
      <c r="AR108" s="21">
        <f>'2024'!AL12</f>
        <v>4</v>
      </c>
      <c r="AS108" s="21">
        <f>'2024'!AM12</f>
        <v>9</v>
      </c>
      <c r="AT108" s="21">
        <f>'2024'!AN12</f>
        <v>2</v>
      </c>
      <c r="AU108" s="21">
        <f>'2024'!AO12</f>
        <v>9</v>
      </c>
      <c r="AV108" s="21">
        <f>'2024'!AP12</f>
        <v>6</v>
      </c>
      <c r="AW108" s="21">
        <f>'2024'!AQ12</f>
        <v>9</v>
      </c>
      <c r="AX108" s="21">
        <f>'2024'!AR12</f>
        <v>5</v>
      </c>
      <c r="AY108" s="21">
        <f>'2024'!AS12</f>
        <v>6</v>
      </c>
      <c r="AZ108" s="21">
        <f>'2024'!AT12</f>
        <v>5</v>
      </c>
      <c r="BA108" s="21">
        <f>'2024'!AU12</f>
        <v>1</v>
      </c>
      <c r="BB108" s="21">
        <f>'2024'!AV12</f>
        <v>0</v>
      </c>
      <c r="BC108" s="21">
        <f>'2024'!AW12</f>
        <v>8.7200000000000006</v>
      </c>
      <c r="BD108" s="21">
        <f>'2024'!AX12</f>
        <v>6.9760000000000009</v>
      </c>
      <c r="BE108" s="21">
        <f>'2024'!AY12</f>
        <v>0.9375</v>
      </c>
      <c r="BF108" s="130">
        <f>'2024'!AZ12</f>
        <v>0.46875</v>
      </c>
      <c r="BG108" s="103">
        <f>'2024'!BA12</f>
        <v>81</v>
      </c>
      <c r="BH108" s="23">
        <f>'2024'!BB12</f>
        <v>4164</v>
      </c>
      <c r="BI108" s="23">
        <f>'2024'!BC12</f>
        <v>1</v>
      </c>
      <c r="BJ108" s="23">
        <f>'2024'!BD12</f>
        <v>0</v>
      </c>
      <c r="BK108" s="23">
        <f>'2024'!BE12</f>
        <v>11</v>
      </c>
      <c r="BL108" s="23">
        <f>'2024'!BF12</f>
        <v>7</v>
      </c>
      <c r="BM108" s="23">
        <f>'2024'!BG12</f>
        <v>63.6</v>
      </c>
      <c r="BN108" s="74">
        <f>'2024'!BH12</f>
        <v>0</v>
      </c>
      <c r="BO108" s="74">
        <f>'2024'!BI12</f>
        <v>0</v>
      </c>
      <c r="BP108" s="74">
        <f>'2024'!BJ12</f>
        <v>0</v>
      </c>
      <c r="BQ108" s="23">
        <f>'2024'!BK12</f>
        <v>19</v>
      </c>
      <c r="BR108" s="23">
        <f>'2024'!BL12</f>
        <v>3537</v>
      </c>
      <c r="BS108" s="55">
        <f>'2024'!BM12</f>
        <v>5</v>
      </c>
      <c r="BT108" s="61">
        <f>'2024'!BN12</f>
        <v>3.8</v>
      </c>
      <c r="BU108" s="61">
        <f>'2024'!BO12</f>
        <v>0</v>
      </c>
      <c r="BV108" s="61">
        <f>'2024'!BP12</f>
        <v>1</v>
      </c>
      <c r="BW108" s="72">
        <f>'2024'!BQ12</f>
        <v>0</v>
      </c>
      <c r="BX108" s="61">
        <f>'2024'!BR12</f>
        <v>0</v>
      </c>
      <c r="BY108" s="22">
        <f>'2024'!BS12</f>
        <v>3031</v>
      </c>
      <c r="BZ108" s="23">
        <f>'2024'!BT12</f>
        <v>3465</v>
      </c>
      <c r="CA108" s="23">
        <f>'2024'!BU12</f>
        <v>28</v>
      </c>
      <c r="CB108" s="23">
        <f>'2024'!BV12</f>
        <v>7</v>
      </c>
      <c r="CC108" s="23">
        <f>'2024'!BW12</f>
        <v>317</v>
      </c>
      <c r="CD108" s="23">
        <f>'2024'!BX12</f>
        <v>214</v>
      </c>
      <c r="CE108" s="23">
        <f>'2024'!BY12</f>
        <v>78.3</v>
      </c>
      <c r="CF108" s="74">
        <f>'2024'!BZ12</f>
        <v>9.4</v>
      </c>
      <c r="CG108" s="74">
        <f>'2024'!CA12</f>
        <v>3</v>
      </c>
      <c r="CH108" s="74">
        <f>'2024'!CB12</f>
        <v>64.900000000000006</v>
      </c>
      <c r="CI108" s="23">
        <f>'2024'!CC12</f>
        <v>280</v>
      </c>
      <c r="CJ108" s="23">
        <f>'2024'!CD12</f>
        <v>2128</v>
      </c>
      <c r="CK108" s="55">
        <f>'2024'!CE12</f>
        <v>63</v>
      </c>
      <c r="CL108" s="61">
        <f>'2024'!CF12</f>
        <v>4.4444444444444446</v>
      </c>
      <c r="CM108" s="61">
        <f>'2024'!CG12</f>
        <v>6</v>
      </c>
      <c r="CN108" s="61">
        <f>'2024'!CH12</f>
        <v>15</v>
      </c>
      <c r="CO108" s="73">
        <f>'2024'!CI12</f>
        <v>3.32</v>
      </c>
      <c r="CP108" s="62">
        <f>'2024'!CJ12</f>
        <v>10</v>
      </c>
      <c r="CQ108" s="22">
        <f>'2024'!CK12</f>
        <v>1483</v>
      </c>
      <c r="CR108" s="23">
        <f>'2024'!CL12</f>
        <v>3425</v>
      </c>
      <c r="CS108" s="23">
        <f>'2024'!CM12</f>
        <v>11</v>
      </c>
      <c r="CT108" s="23">
        <f>'2024'!CN12</f>
        <v>5</v>
      </c>
      <c r="CU108" s="23">
        <f>'2024'!CO12</f>
        <v>190</v>
      </c>
      <c r="CV108" s="23">
        <f>'2024'!CP12</f>
        <v>140</v>
      </c>
      <c r="CW108" s="23">
        <f>'2024'!CQ12</f>
        <v>80.099999999999994</v>
      </c>
      <c r="CX108" s="24">
        <f>'2024'!CR12</f>
        <v>1.5</v>
      </c>
      <c r="CY108" s="24">
        <f>'2024'!CS12</f>
        <v>3.6</v>
      </c>
      <c r="CZ108" s="23">
        <f>'2024'!CT12</f>
        <v>35.299999999999997</v>
      </c>
      <c r="DA108" s="23">
        <f>'2024'!CU12</f>
        <v>128</v>
      </c>
      <c r="DB108" s="23">
        <f>'2024'!CV12</f>
        <v>2631</v>
      </c>
      <c r="DC108" s="55">
        <f>'2024'!CW12</f>
        <v>36</v>
      </c>
      <c r="DD108" s="61">
        <f>'2024'!CX12</f>
        <v>3.5555555555555554</v>
      </c>
      <c r="DE108" s="61">
        <f>'2024'!CY12</f>
        <v>3</v>
      </c>
      <c r="DF108" s="61">
        <f>'2024'!CZ12</f>
        <v>3</v>
      </c>
      <c r="DG108" s="73">
        <f>'2024'!DA12</f>
        <v>1.61</v>
      </c>
      <c r="DH108" s="62">
        <f>'2024'!DB12</f>
        <v>4</v>
      </c>
      <c r="DI108" s="22">
        <f>'2024'!DC12</f>
        <v>3032</v>
      </c>
      <c r="DJ108" s="23">
        <f>'2024'!DD12</f>
        <v>3380</v>
      </c>
      <c r="DK108" s="23">
        <f>'2024'!DE12</f>
        <v>18</v>
      </c>
      <c r="DL108" s="23">
        <f>'2024'!DF12</f>
        <v>12</v>
      </c>
      <c r="DM108" s="23">
        <f>'2024'!DG12</f>
        <v>404</v>
      </c>
      <c r="DN108" s="23">
        <f>'2024'!DH12</f>
        <v>264</v>
      </c>
      <c r="DO108" s="23">
        <f>'2024'!DI12</f>
        <v>77.3</v>
      </c>
      <c r="DP108" s="74">
        <f>'2024'!DJ12</f>
        <v>5</v>
      </c>
      <c r="DQ108" s="74">
        <f>'2024'!DK12</f>
        <v>4.4000000000000004</v>
      </c>
      <c r="DR108" s="74">
        <f>'2024'!DL12</f>
        <v>47.5</v>
      </c>
      <c r="DS108" s="23">
        <f>'2024'!DM12</f>
        <v>219</v>
      </c>
      <c r="DT108" s="23">
        <f>'2024'!DN12</f>
        <v>1702</v>
      </c>
      <c r="DU108" s="55">
        <f>'2024'!DO12</f>
        <v>46</v>
      </c>
      <c r="DV108" s="61">
        <f>'2024'!DP12</f>
        <v>4.7608695652173916</v>
      </c>
      <c r="DW108" s="61">
        <f>'2024'!DQ12</f>
        <v>3</v>
      </c>
      <c r="DX108" s="61">
        <f>'2024'!DR12</f>
        <v>8</v>
      </c>
      <c r="DY108" s="73">
        <f>'2024'!DS12</f>
        <v>1.63</v>
      </c>
      <c r="DZ108" s="62">
        <f>'2024'!DT12</f>
        <v>3</v>
      </c>
      <c r="EA108" s="22">
        <f>'2024'!DU12</f>
        <v>3183</v>
      </c>
      <c r="EB108" s="23">
        <f>'2024'!DV12</f>
        <v>3336</v>
      </c>
      <c r="EC108" s="23">
        <f>'2024'!DW12</f>
        <v>19</v>
      </c>
      <c r="ED108" s="23">
        <f>'2024'!DX12</f>
        <v>8</v>
      </c>
      <c r="EE108" s="23">
        <f>'2024'!DY12</f>
        <v>403</v>
      </c>
      <c r="EF108" s="23">
        <f>'2024'!DZ12</f>
        <v>274</v>
      </c>
      <c r="EG108" s="23">
        <f>'2024'!EA12</f>
        <v>79.400000000000006</v>
      </c>
      <c r="EH108" s="24">
        <f>'2024'!EB12</f>
        <v>2.9</v>
      </c>
      <c r="EI108" s="24">
        <f>'2024'!EC12</f>
        <v>2.2000000000000002</v>
      </c>
      <c r="EJ108" s="24">
        <f>'2024'!ED12</f>
        <v>51.2</v>
      </c>
      <c r="EK108" s="23">
        <f>'2024'!EE12</f>
        <v>371</v>
      </c>
      <c r="EL108" s="23">
        <f>'2024'!EF12</f>
        <v>1352</v>
      </c>
      <c r="EM108" s="55">
        <f>'2024'!EG12</f>
        <v>67</v>
      </c>
      <c r="EN108" s="73">
        <f>'2024'!EH12</f>
        <v>5.5373134328358207</v>
      </c>
      <c r="EO108" s="61">
        <f>'2024'!EI12</f>
        <v>4</v>
      </c>
      <c r="EP108" s="61">
        <f>'2024'!EJ12</f>
        <v>15</v>
      </c>
      <c r="EQ108" s="73">
        <f>'2024'!EK12</f>
        <v>2.67</v>
      </c>
      <c r="ER108" s="62">
        <f>'2024'!EL12</f>
        <v>17</v>
      </c>
    </row>
    <row r="109" spans="1:148" ht="15.75" customHeight="1" x14ac:dyDescent="0.2">
      <c r="A109" s="111">
        <f t="shared" si="4"/>
        <v>107</v>
      </c>
      <c r="B109" s="109">
        <f>'2016'!A11</f>
        <v>9</v>
      </c>
      <c r="C109" s="109">
        <v>2016</v>
      </c>
      <c r="D109" s="86" t="str">
        <f>'2016'!B11</f>
        <v>Jeff Driskel</v>
      </c>
      <c r="E109" s="86" t="str" cm="1">
        <f t="array" ref="E109">_xlfn.IFS(F109&gt;13,"Cornerstone",AND(F109&gt;11.5,F109&lt;13),"Elite",AND(F109&gt;10,F109&lt;11.5),"Elite Upside",AND(F109&gt;=8.5,F109&lt;10),"Upside",AND(F109&gt;6.25,F109&lt;8.5),"Upside Lite",AND(F109&gt;4.5,F109&lt;6.25),"Outlier",AND(F109&gt;=3.5,F109&lt;4.5),"Outlier Lite",F109&lt;3.5,"Purgatory")</f>
        <v>Outlier Lite</v>
      </c>
      <c r="F109" s="11">
        <f>'2016'!C11</f>
        <v>4.0503906249999995</v>
      </c>
      <c r="G109" s="11">
        <f t="shared" si="5"/>
        <v>48.3</v>
      </c>
      <c r="H109" s="245">
        <f t="shared" si="6"/>
        <v>-0.35422302324328181</v>
      </c>
      <c r="I109" s="43" t="str">
        <f>'2016'!D11</f>
        <v>Louisiana Tech</v>
      </c>
      <c r="J109" s="14">
        <f>'2016'!E11</f>
        <v>8</v>
      </c>
      <c r="K109" s="44">
        <f>'2016'!F11</f>
        <v>34082</v>
      </c>
      <c r="L109" s="15">
        <f>'2016'!G11</f>
        <v>32.452054794520549</v>
      </c>
      <c r="M109" s="15" t="str">
        <f>'2016'!H11</f>
        <v>RS SR</v>
      </c>
      <c r="N109" s="15">
        <f>'2016'!I11</f>
        <v>23.027397260273972</v>
      </c>
      <c r="O109" s="15" t="str">
        <f>'2016'!J11</f>
        <v>Mobile Passer</v>
      </c>
      <c r="P109" s="14">
        <f>'2016'!K11</f>
        <v>76</v>
      </c>
      <c r="Q109" s="14">
        <f>'2016'!L11</f>
        <v>235</v>
      </c>
      <c r="R109" s="15">
        <f t="shared" si="7"/>
        <v>28.604781240033397</v>
      </c>
      <c r="S109" s="14">
        <f>'2016'!M11</f>
        <v>4.5599999999999996</v>
      </c>
      <c r="T109" s="16">
        <f>'2016'!N11</f>
        <v>6</v>
      </c>
      <c r="U109" s="46">
        <f>'2016'!O11</f>
        <v>6.1309030654515324E-2</v>
      </c>
      <c r="V109" s="47">
        <f>'2016'!P11</f>
        <v>0.86540483701366977</v>
      </c>
      <c r="W109" s="47">
        <f>'2016'!Q11</f>
        <v>0.23256947830326669</v>
      </c>
      <c r="X109" s="47">
        <f>'2016'!R11</f>
        <v>0.52802223251505331</v>
      </c>
      <c r="Y109" s="47">
        <f>'2016'!S11</f>
        <v>0.96494992846924177</v>
      </c>
      <c r="Z109" s="17">
        <f>'2016'!T11</f>
        <v>0.96494992846924177</v>
      </c>
      <c r="AA109" s="17">
        <f>'2016'!U11</f>
        <v>0.62721745350500713</v>
      </c>
      <c r="AB109" s="17">
        <f>'2016'!V11</f>
        <v>0.10497470489038786</v>
      </c>
      <c r="AC109" s="17">
        <f>'2016'!W11</f>
        <v>0.20009074410163338</v>
      </c>
      <c r="AD109" s="17">
        <f>'2016'!X11</f>
        <v>0.20009074410163338</v>
      </c>
      <c r="AE109" s="18">
        <f>'2016'!Y11</f>
        <v>0.13005898366606169</v>
      </c>
      <c r="AF109" s="19">
        <f>'2016'!Z11</f>
        <v>19.36986301369863</v>
      </c>
      <c r="AG109" s="20">
        <f>'2016'!AA11</f>
        <v>108.70223842343329</v>
      </c>
      <c r="AH109" s="71">
        <f>'2016'!AB11</f>
        <v>0.62444444444444447</v>
      </c>
      <c r="AI109" s="102">
        <f>'2016'!AC11</f>
        <v>14.402135231316725</v>
      </c>
      <c r="AJ109" s="71">
        <f>'2016'!AD11</f>
        <v>0.71400000000000008</v>
      </c>
      <c r="AK109" s="71">
        <f>'2016'!AE11</f>
        <v>6.2E-2</v>
      </c>
      <c r="AL109" s="71">
        <f>'2016'!AF11</f>
        <v>2.7000000000000003E-2</v>
      </c>
      <c r="AM109" s="70">
        <f>'2016'!AG11</f>
        <v>0.39100000000000001</v>
      </c>
      <c r="AN109" s="20">
        <f>'2016'!AH11</f>
        <v>5.8</v>
      </c>
      <c r="AO109" s="20">
        <f>'2016'!AI11</f>
        <v>0.18367346938775511</v>
      </c>
      <c r="AP109" s="76">
        <f>'2016'!AJ11</f>
        <v>2.52</v>
      </c>
      <c r="AQ109" s="21">
        <f>'2016'!AK11</f>
        <v>7</v>
      </c>
      <c r="AR109" s="21">
        <f>'2016'!AL11</f>
        <v>10</v>
      </c>
      <c r="AS109" s="21">
        <f>'2016'!AM11</f>
        <v>1</v>
      </c>
      <c r="AT109" s="21">
        <f>'2016'!AN11</f>
        <v>4</v>
      </c>
      <c r="AU109" s="21">
        <f>'2016'!AO11</f>
        <v>8</v>
      </c>
      <c r="AV109" s="21">
        <f>'2016'!AP11</f>
        <v>0</v>
      </c>
      <c r="AW109" s="21">
        <f>'2016'!AQ11</f>
        <v>5</v>
      </c>
      <c r="AX109" s="21">
        <f>'2016'!AR11</f>
        <v>5</v>
      </c>
      <c r="AY109" s="21">
        <f>'2016'!AS11</f>
        <v>4</v>
      </c>
      <c r="AZ109" s="21">
        <f>'2016'!AT11</f>
        <v>5</v>
      </c>
      <c r="BA109" s="21">
        <f>'2016'!AU11</f>
        <v>1</v>
      </c>
      <c r="BB109" s="21">
        <f>'2016'!AV11</f>
        <v>0</v>
      </c>
      <c r="BC109" s="21">
        <f>'2016'!AW11</f>
        <v>7.05</v>
      </c>
      <c r="BD109" s="21">
        <f>'2016'!AX11</f>
        <v>7.05</v>
      </c>
      <c r="BE109" s="21">
        <f>'2016'!AY11</f>
        <v>0.71250000000000002</v>
      </c>
      <c r="BF109" s="130">
        <f>'2016'!AZ11</f>
        <v>0.53437500000000004</v>
      </c>
      <c r="BG109" s="103">
        <f>'2016'!BA11</f>
        <v>148</v>
      </c>
      <c r="BH109" s="23">
        <f>'2016'!BB11</f>
        <v>2414</v>
      </c>
      <c r="BI109" s="23">
        <f>'2016'!BC11</f>
        <v>0</v>
      </c>
      <c r="BJ109" s="23">
        <f>'2016'!BD11</f>
        <v>2</v>
      </c>
      <c r="BK109" s="23">
        <f>'2016'!BE11</f>
        <v>34</v>
      </c>
      <c r="BL109" s="23">
        <f>'2016'!BF11</f>
        <v>16</v>
      </c>
      <c r="BM109" s="23">
        <f>'2016'!BG11</f>
        <v>0</v>
      </c>
      <c r="BN109" s="74">
        <f>'2016'!BH11</f>
        <v>0</v>
      </c>
      <c r="BO109" s="74">
        <f>'2016'!BI11</f>
        <v>0</v>
      </c>
      <c r="BP109" s="74">
        <f>'2016'!BJ11</f>
        <v>0</v>
      </c>
      <c r="BQ109" s="23">
        <f>'2016'!BK11</f>
        <v>0</v>
      </c>
      <c r="BR109" s="23">
        <f>'2016'!BL11</f>
        <v>1</v>
      </c>
      <c r="BS109" s="55">
        <f>'2016'!BM11</f>
        <v>0</v>
      </c>
      <c r="BT109" s="61">
        <f>'2016'!BN11</f>
        <v>0</v>
      </c>
      <c r="BU109" s="61">
        <f>'2016'!BO11</f>
        <v>0</v>
      </c>
      <c r="BV109" s="61">
        <f>'2016'!BP11</f>
        <v>0</v>
      </c>
      <c r="BW109" s="72">
        <f>'2016'!BQ11</f>
        <v>0</v>
      </c>
      <c r="BX109" s="61">
        <f>'2016'!BR11</f>
        <v>0</v>
      </c>
      <c r="BY109" s="22">
        <f>'2016'!BS11</f>
        <v>1646</v>
      </c>
      <c r="BZ109" s="23">
        <f>'2016'!BT11</f>
        <v>1902</v>
      </c>
      <c r="CA109" s="23">
        <f>'2016'!BU11</f>
        <v>12</v>
      </c>
      <c r="CB109" s="23">
        <f>'2016'!BV11</f>
        <v>5</v>
      </c>
      <c r="CC109" s="23">
        <f>'2016'!BW11</f>
        <v>245</v>
      </c>
      <c r="CD109" s="23">
        <f>'2016'!BX11</f>
        <v>156</v>
      </c>
      <c r="CE109" s="23">
        <f>'2016'!BY11</f>
        <v>0</v>
      </c>
      <c r="CF109" s="74">
        <f>'2016'!BZ11</f>
        <v>0</v>
      </c>
      <c r="CG109" s="74">
        <f>'2016'!CA11</f>
        <v>0</v>
      </c>
      <c r="CH109" s="74">
        <f>'2016'!CB11</f>
        <v>0</v>
      </c>
      <c r="CI109" s="23">
        <f>'2016'!CC11</f>
        <v>0</v>
      </c>
      <c r="CJ109" s="23">
        <f>'2016'!CD11</f>
        <v>1</v>
      </c>
      <c r="CK109" s="55">
        <f>'2016'!CE11</f>
        <v>0</v>
      </c>
      <c r="CL109" s="61">
        <f>'2016'!CF11</f>
        <v>0</v>
      </c>
      <c r="CM109" s="61">
        <f>'2016'!CG11</f>
        <v>0</v>
      </c>
      <c r="CN109" s="61">
        <f>'2016'!CH11</f>
        <v>0</v>
      </c>
      <c r="CO109" s="73">
        <f>'2016'!CI11</f>
        <v>0</v>
      </c>
      <c r="CP109" s="62">
        <f>'2016'!CJ11</f>
        <v>0</v>
      </c>
      <c r="CQ109" s="22">
        <f>'2016'!CK11</f>
        <v>477</v>
      </c>
      <c r="CR109" s="23">
        <f>'2016'!CL11</f>
        <v>2051</v>
      </c>
      <c r="CS109" s="23">
        <f>'2016'!CM11</f>
        <v>2</v>
      </c>
      <c r="CT109" s="23">
        <f>'2016'!CN11</f>
        <v>3</v>
      </c>
      <c r="CU109" s="23">
        <f>'2016'!CO11</f>
        <v>61</v>
      </c>
      <c r="CV109" s="23">
        <f>'2016'!CP11</f>
        <v>42</v>
      </c>
      <c r="CW109" s="23">
        <f>'2016'!CQ11</f>
        <v>0</v>
      </c>
      <c r="CX109" s="24">
        <f>'2016'!CR11</f>
        <v>0</v>
      </c>
      <c r="CY109" s="24">
        <f>'2016'!CS11</f>
        <v>0</v>
      </c>
      <c r="CZ109" s="23">
        <f>'2016'!CT11</f>
        <v>0</v>
      </c>
      <c r="DA109" s="23">
        <f>'2016'!CU11</f>
        <v>0</v>
      </c>
      <c r="DB109" s="23">
        <f>'2016'!CV11</f>
        <v>1</v>
      </c>
      <c r="DC109" s="55">
        <f>'2016'!CW11</f>
        <v>0</v>
      </c>
      <c r="DD109" s="61">
        <f>'2016'!CX11</f>
        <v>0</v>
      </c>
      <c r="DE109" s="61">
        <f>'2016'!CY11</f>
        <v>0</v>
      </c>
      <c r="DF109" s="61">
        <f>'2016'!CZ11</f>
        <v>0</v>
      </c>
      <c r="DG109" s="73">
        <f>'2016'!DA11</f>
        <v>0</v>
      </c>
      <c r="DH109" s="62">
        <f>'2016'!DB11</f>
        <v>0</v>
      </c>
      <c r="DI109" s="22">
        <f>'2016'!DC11</f>
        <v>1140</v>
      </c>
      <c r="DJ109" s="23">
        <f>'2016'!DD11</f>
        <v>2159</v>
      </c>
      <c r="DK109" s="23">
        <f>'2016'!DE11</f>
        <v>9</v>
      </c>
      <c r="DL109" s="23">
        <f>'2016'!DF11</f>
        <v>10</v>
      </c>
      <c r="DM109" s="23">
        <f>'2016'!DG11</f>
        <v>213</v>
      </c>
      <c r="DN109" s="23">
        <f>'2016'!DH11</f>
        <v>114</v>
      </c>
      <c r="DO109" s="23">
        <f>'2016'!DI11</f>
        <v>67.2</v>
      </c>
      <c r="DP109" s="74">
        <f>'2016'!DJ11</f>
        <v>1.4</v>
      </c>
      <c r="DQ109" s="74">
        <f>'2016'!DK11</f>
        <v>2.9</v>
      </c>
      <c r="DR109" s="74">
        <f>'2016'!DL11</f>
        <v>21.9</v>
      </c>
      <c r="DS109" s="23">
        <f>'2016'!DM11</f>
        <v>249</v>
      </c>
      <c r="DT109" s="23">
        <f>'2016'!DN11</f>
        <v>2372</v>
      </c>
      <c r="DU109" s="55">
        <f>'2016'!DO11</f>
        <v>49</v>
      </c>
      <c r="DV109" s="61">
        <f>'2016'!DP11</f>
        <v>4.2</v>
      </c>
      <c r="DW109" s="61">
        <f>'2016'!DQ11</f>
        <v>4</v>
      </c>
      <c r="DX109" s="61">
        <f>'2016'!DR11</f>
        <v>9</v>
      </c>
      <c r="DY109" s="73">
        <f>'2016'!DS11</f>
        <v>2.52</v>
      </c>
      <c r="DZ109" s="62">
        <f>'2016'!DT11</f>
        <v>5</v>
      </c>
      <c r="EA109" s="22">
        <f>'2016'!DU11</f>
        <v>4047</v>
      </c>
      <c r="EB109" s="23">
        <f>'2016'!DV11</f>
        <v>4194</v>
      </c>
      <c r="EC109" s="23">
        <f>'2016'!DW11</f>
        <v>27</v>
      </c>
      <c r="ED109" s="23">
        <f>'2016'!DX11</f>
        <v>8</v>
      </c>
      <c r="EE109" s="23">
        <f>'2016'!DY11</f>
        <v>450</v>
      </c>
      <c r="EF109" s="23">
        <f>'2016'!DZ11</f>
        <v>281</v>
      </c>
      <c r="EG109" s="23">
        <f>'2016'!EA11</f>
        <v>71.400000000000006</v>
      </c>
      <c r="EH109" s="24">
        <f>'2016'!EB11</f>
        <v>6.2</v>
      </c>
      <c r="EI109" s="24">
        <f>'2016'!EC11</f>
        <v>2.7</v>
      </c>
      <c r="EJ109" s="24">
        <f>'2016'!ED11</f>
        <v>39.1</v>
      </c>
      <c r="EK109" s="23">
        <f>'2016'!EE11</f>
        <v>441</v>
      </c>
      <c r="EL109" s="23">
        <f>'2016'!EF11</f>
        <v>2204</v>
      </c>
      <c r="EM109" s="55">
        <f>'2016'!EG11</f>
        <v>55</v>
      </c>
      <c r="EN109" s="73">
        <f>'2016'!EH11</f>
        <v>5.8</v>
      </c>
      <c r="EO109" s="61">
        <f>'2016'!EI11</f>
        <v>5</v>
      </c>
      <c r="EP109" s="61">
        <f>'2016'!EJ11</f>
        <v>9</v>
      </c>
      <c r="EQ109" s="73">
        <f>'2016'!EK11</f>
        <v>2.4700000000000002</v>
      </c>
      <c r="ER109" s="62">
        <f>'2016'!EL11</f>
        <v>13</v>
      </c>
    </row>
    <row r="110" spans="1:148" ht="15.75" customHeight="1" x14ac:dyDescent="0.2">
      <c r="A110" s="111">
        <f t="shared" si="4"/>
        <v>108</v>
      </c>
      <c r="B110" s="109">
        <f>'2018'!A10</f>
        <v>8</v>
      </c>
      <c r="C110" s="109">
        <v>2018</v>
      </c>
      <c r="D110" s="86" t="str">
        <f>'2018'!B10</f>
        <v>Mike White</v>
      </c>
      <c r="E110" s="86" t="str" cm="1">
        <f t="array" ref="E110">_xlfn.IFS(F110&gt;13,"Cornerstone",AND(F110&gt;11.5,F110&lt;13),"Elite",AND(F110&gt;10,F110&lt;11.5),"Elite Upside",AND(F110&gt;=8.5,F110&lt;10),"Upside",AND(F110&gt;6.25,F110&lt;8.5),"Upside Lite",AND(F110&gt;4.5,F110&lt;6.25),"Outlier",AND(F110&gt;=3.5,F110&lt;4.5),"Outlier Lite",F110&lt;3.5,"Purgatory")</f>
        <v>Outlier Lite</v>
      </c>
      <c r="F110" s="11">
        <f>'2018'!C10</f>
        <v>4.05</v>
      </c>
      <c r="G110" s="11">
        <f t="shared" si="5"/>
        <v>47.8</v>
      </c>
      <c r="H110" s="245">
        <f t="shared" si="6"/>
        <v>-0.35433706210696314</v>
      </c>
      <c r="I110" s="43" t="str">
        <f>'2018'!D10</f>
        <v>Western Kentucky</v>
      </c>
      <c r="J110" s="14">
        <f>'2018'!E10</f>
        <v>10</v>
      </c>
      <c r="K110" s="44">
        <f>'2018'!F10</f>
        <v>34783</v>
      </c>
      <c r="L110" s="15">
        <f>'2018'!G10</f>
        <v>30.531506849315068</v>
      </c>
      <c r="M110" s="15" t="str">
        <f>'2018'!H10</f>
        <v>RS SR</v>
      </c>
      <c r="N110" s="15">
        <f>'2018'!I10</f>
        <v>23.106849315068494</v>
      </c>
      <c r="O110" s="15" t="str">
        <f>'2018'!J10</f>
        <v>Pocket Passer</v>
      </c>
      <c r="P110" s="14">
        <f>'2018'!K10</f>
        <v>76</v>
      </c>
      <c r="Q110" s="14">
        <f>'2018'!L10</f>
        <v>224</v>
      </c>
      <c r="R110" s="15">
        <f t="shared" si="7"/>
        <v>27.26583403305311</v>
      </c>
      <c r="S110" s="14">
        <f>'2018'!M10</f>
        <v>5.09</v>
      </c>
      <c r="T110" s="16">
        <f>'2018'!N10</f>
        <v>5</v>
      </c>
      <c r="U110" s="46">
        <f>'2018'!O10</f>
        <v>0.10789210789210789</v>
      </c>
      <c r="V110" s="47">
        <f>'2018'!P10</f>
        <v>0.69419737399407033</v>
      </c>
      <c r="W110" s="47">
        <f>'2018'!Q10</f>
        <v>0</v>
      </c>
      <c r="X110" s="47">
        <f>'2018'!R10</f>
        <v>0.92513255567338282</v>
      </c>
      <c r="Y110" s="47">
        <f>'2018'!S10</f>
        <v>0.95935706084959815</v>
      </c>
      <c r="Z110" s="17">
        <f>'2018'!T10</f>
        <v>0.95935706084959815</v>
      </c>
      <c r="AA110" s="17">
        <f>'2018'!U10</f>
        <v>0.57561423650975885</v>
      </c>
      <c r="AB110" s="17">
        <f>'2018'!V10</f>
        <v>1.2156448202959831E-2</v>
      </c>
      <c r="AC110" s="17">
        <f>'2018'!W10</f>
        <v>1.1861313868613138E-2</v>
      </c>
      <c r="AD110" s="17">
        <f>'2018'!X10</f>
        <v>1.2008881035786484E-2</v>
      </c>
      <c r="AE110" s="18">
        <f>'2018'!Y10</f>
        <v>7.20532862147189E-3</v>
      </c>
      <c r="AF110" s="19">
        <f>'2018'!Z10</f>
        <v>19.449315068493149</v>
      </c>
      <c r="AG110" s="20">
        <f>'2018'!AA10</f>
        <v>66.743178423364583</v>
      </c>
      <c r="AH110" s="71">
        <f>'2018'!AB10</f>
        <v>0.67307692307692313</v>
      </c>
      <c r="AI110" s="102">
        <f>'2018'!AC10</f>
        <v>11.353260869565217</v>
      </c>
      <c r="AJ110" s="71">
        <f>'2018'!AD10</f>
        <v>0.78200000000000003</v>
      </c>
      <c r="AK110" s="71">
        <f>'2018'!AE10</f>
        <v>8.1000000000000003E-2</v>
      </c>
      <c r="AL110" s="71">
        <f>'2018'!AF10</f>
        <v>0.03</v>
      </c>
      <c r="AM110" s="70">
        <f>'2018'!AG10</f>
        <v>0.60499999999999998</v>
      </c>
      <c r="AN110" s="20">
        <f>'2018'!AH10</f>
        <v>2.6</v>
      </c>
      <c r="AO110" s="20">
        <f>'2018'!AI10</f>
        <v>0</v>
      </c>
      <c r="AP110" s="76">
        <f>'2018'!AJ10</f>
        <v>1.48</v>
      </c>
      <c r="AQ110" s="21">
        <f>'2018'!AK10</f>
        <v>6</v>
      </c>
      <c r="AR110" s="21">
        <f>'2018'!AL10</f>
        <v>3</v>
      </c>
      <c r="AS110" s="21">
        <f>'2018'!AM10</f>
        <v>8</v>
      </c>
      <c r="AT110" s="21">
        <f>'2018'!AN10</f>
        <v>8</v>
      </c>
      <c r="AU110" s="21">
        <f>'2018'!AO10</f>
        <v>7</v>
      </c>
      <c r="AV110" s="21">
        <f>'2018'!AP10</f>
        <v>10</v>
      </c>
      <c r="AW110" s="21">
        <f>'2018'!AQ10</f>
        <v>0</v>
      </c>
      <c r="AX110" s="21">
        <f>'2018'!AR10</f>
        <v>0</v>
      </c>
      <c r="AY110" s="21">
        <f>'2018'!AS10</f>
        <v>0</v>
      </c>
      <c r="AZ110" s="21">
        <f>'2018'!AT10</f>
        <v>0</v>
      </c>
      <c r="BA110" s="21">
        <f>'2018'!AU10</f>
        <v>1</v>
      </c>
      <c r="BB110" s="21">
        <f>'2018'!AV10</f>
        <v>0</v>
      </c>
      <c r="BC110" s="21">
        <f>'2018'!AW10</f>
        <v>10.199999999999999</v>
      </c>
      <c r="BD110" s="21">
        <f>'2018'!AX10</f>
        <v>7.6499999999999995</v>
      </c>
      <c r="BE110" s="21">
        <f>'2018'!AY10</f>
        <v>0</v>
      </c>
      <c r="BF110" s="130">
        <f>'2018'!AZ10</f>
        <v>0</v>
      </c>
      <c r="BG110" s="103">
        <f>'2018'!BA10</f>
        <v>216</v>
      </c>
      <c r="BH110" s="23">
        <f>'2018'!BB10</f>
        <v>2002</v>
      </c>
      <c r="BI110" s="23">
        <f>'2018'!BC10</f>
        <v>0</v>
      </c>
      <c r="BJ110" s="23">
        <f>'2018'!BD10</f>
        <v>1</v>
      </c>
      <c r="BK110" s="23">
        <f>'2018'!BE10</f>
        <v>36</v>
      </c>
      <c r="BL110" s="23">
        <f>'2018'!BF10</f>
        <v>16</v>
      </c>
      <c r="BM110" s="23">
        <f>'2018'!BG10</f>
        <v>56.3</v>
      </c>
      <c r="BN110" s="74">
        <f>'2018'!BH10</f>
        <v>2.7</v>
      </c>
      <c r="BO110" s="74">
        <f>'2018'!BI10</f>
        <v>7.9</v>
      </c>
      <c r="BP110" s="74">
        <f>'2018'!BJ10</f>
        <v>20</v>
      </c>
      <c r="BQ110" s="23">
        <f>'2018'!BK10</f>
        <v>-2</v>
      </c>
      <c r="BR110" s="23">
        <f>'2018'!BL10</f>
        <v>146</v>
      </c>
      <c r="BS110" s="55">
        <f>'2018'!BM10</f>
        <v>3</v>
      </c>
      <c r="BT110" s="61">
        <f>'2018'!BN10</f>
        <v>-0.66666666666666663</v>
      </c>
      <c r="BU110" s="61">
        <f>'2018'!BO10</f>
        <v>0</v>
      </c>
      <c r="BV110" s="61">
        <f>'2018'!BP10</f>
        <v>0</v>
      </c>
      <c r="BW110" s="72">
        <f>'2018'!BQ10</f>
        <v>0</v>
      </c>
      <c r="BX110" s="61">
        <f>'2018'!BR10</f>
        <v>0</v>
      </c>
      <c r="BY110" s="22">
        <f>'2018'!BS10</f>
        <v>1639</v>
      </c>
      <c r="BZ110" s="23">
        <f>'2018'!BT10</f>
        <v>2361</v>
      </c>
      <c r="CA110" s="23">
        <f>'2018'!BU10</f>
        <v>8</v>
      </c>
      <c r="CB110" s="23">
        <f>'2018'!BV10</f>
        <v>7</v>
      </c>
      <c r="CC110" s="23">
        <f>'2018'!BW10</f>
        <v>241</v>
      </c>
      <c r="CD110" s="23">
        <f>'2018'!BX10</f>
        <v>122</v>
      </c>
      <c r="CE110" s="23">
        <f>'2018'!BY10</f>
        <v>63.1</v>
      </c>
      <c r="CF110" s="74">
        <f>'2018'!BZ10</f>
        <v>5.2</v>
      </c>
      <c r="CG110" s="74">
        <f>'2018'!CA10</f>
        <v>3.9</v>
      </c>
      <c r="CH110" s="74">
        <f>'2018'!CB10</f>
        <v>35</v>
      </c>
      <c r="CI110" s="23">
        <f>'2018'!CC10</f>
        <v>27</v>
      </c>
      <c r="CJ110" s="23">
        <f>'2018'!CD10</f>
        <v>1521</v>
      </c>
      <c r="CK110" s="55">
        <f>'2018'!CE10</f>
        <v>14</v>
      </c>
      <c r="CL110" s="61">
        <f>'2018'!CF10</f>
        <v>1.1000000000000001</v>
      </c>
      <c r="CM110" s="61">
        <f>'2018'!CG10</f>
        <v>0</v>
      </c>
      <c r="CN110" s="61">
        <f>'2018'!CH10</f>
        <v>0</v>
      </c>
      <c r="CO110" s="73">
        <f>'2018'!CI10</f>
        <v>0.57999999999999996</v>
      </c>
      <c r="CP110" s="62">
        <f>'2018'!CJ10</f>
        <v>1</v>
      </c>
      <c r="CQ110" s="22">
        <f>'2018'!CK10</f>
        <v>0</v>
      </c>
      <c r="CR110" s="23">
        <f>'2018'!CL10</f>
        <v>1</v>
      </c>
      <c r="CS110" s="23">
        <f>'2018'!CM10</f>
        <v>0</v>
      </c>
      <c r="CT110" s="23">
        <f>'2018'!CN10</f>
        <v>0</v>
      </c>
      <c r="CU110" s="23">
        <f>'2018'!CO10</f>
        <v>0</v>
      </c>
      <c r="CV110" s="23">
        <f>'2018'!CP10</f>
        <v>0</v>
      </c>
      <c r="CW110" s="23">
        <f>'2018'!CQ10</f>
        <v>0</v>
      </c>
      <c r="CX110" s="24">
        <f>'2018'!CR10</f>
        <v>0</v>
      </c>
      <c r="CY110" s="24">
        <f>'2018'!CS10</f>
        <v>0</v>
      </c>
      <c r="CZ110" s="23">
        <f>'2018'!CT10</f>
        <v>0</v>
      </c>
      <c r="DA110" s="23">
        <f>'2018'!CU10</f>
        <v>0</v>
      </c>
      <c r="DB110" s="23">
        <f>'2018'!CV10</f>
        <v>1</v>
      </c>
      <c r="DC110" s="55">
        <f>'2018'!CW10</f>
        <v>0</v>
      </c>
      <c r="DD110" s="61">
        <f>'2018'!CX10</f>
        <v>0</v>
      </c>
      <c r="DE110" s="61">
        <f>'2018'!CY10</f>
        <v>0</v>
      </c>
      <c r="DF110" s="61">
        <f>'2018'!CZ10</f>
        <v>0</v>
      </c>
      <c r="DG110" s="73">
        <f>'2018'!DA10</f>
        <v>0</v>
      </c>
      <c r="DH110" s="62">
        <f>'2018'!DB10</f>
        <v>0</v>
      </c>
      <c r="DI110" s="22">
        <f>'2018'!DC10</f>
        <v>4362</v>
      </c>
      <c r="DJ110" s="23">
        <f>'2018'!DD10</f>
        <v>4715</v>
      </c>
      <c r="DK110" s="23">
        <f>'2018'!DE10</f>
        <v>37</v>
      </c>
      <c r="DL110" s="23">
        <f>'2018'!DF10</f>
        <v>7</v>
      </c>
      <c r="DM110" s="23">
        <f>'2018'!DG10</f>
        <v>416</v>
      </c>
      <c r="DN110" s="23">
        <f>'2018'!DH10</f>
        <v>280</v>
      </c>
      <c r="DO110" s="23">
        <f>'2018'!DI10</f>
        <v>78.2</v>
      </c>
      <c r="DP110" s="74">
        <f>'2018'!DJ10</f>
        <v>8.1</v>
      </c>
      <c r="DQ110" s="74">
        <f>'2018'!DK10</f>
        <v>3.5</v>
      </c>
      <c r="DR110" s="74">
        <f>'2018'!DL10</f>
        <v>60.5</v>
      </c>
      <c r="DS110" s="23">
        <f>'2018'!DM10</f>
        <v>46</v>
      </c>
      <c r="DT110" s="23">
        <f>'2018'!DN10</f>
        <v>3784</v>
      </c>
      <c r="DU110" s="55">
        <f>'2018'!DO10</f>
        <v>10</v>
      </c>
      <c r="DV110" s="61">
        <f>'2018'!DP10</f>
        <v>2.6</v>
      </c>
      <c r="DW110" s="61">
        <f>'2018'!DQ10</f>
        <v>0</v>
      </c>
      <c r="DX110" s="61">
        <f>'2018'!DR10</f>
        <v>0</v>
      </c>
      <c r="DY110" s="73">
        <f>'2018'!DS10</f>
        <v>0.28000000000000003</v>
      </c>
      <c r="DZ110" s="62">
        <f>'2018'!DT10</f>
        <v>2</v>
      </c>
      <c r="EA110" s="22">
        <f>'2018'!DU10</f>
        <v>4178</v>
      </c>
      <c r="EB110" s="23">
        <f>'2018'!DV10</f>
        <v>4355</v>
      </c>
      <c r="EC110" s="23">
        <f>'2018'!DW10</f>
        <v>26</v>
      </c>
      <c r="ED110" s="23">
        <f>'2018'!DX10</f>
        <v>8</v>
      </c>
      <c r="EE110" s="23">
        <f>'2018'!DY10</f>
        <v>560</v>
      </c>
      <c r="EF110" s="23">
        <f>'2018'!DZ10</f>
        <v>368</v>
      </c>
      <c r="EG110" s="23">
        <f>'2018'!EA10</f>
        <v>75.900000000000006</v>
      </c>
      <c r="EH110" s="24">
        <f>'2018'!EB10</f>
        <v>4.8</v>
      </c>
      <c r="EI110" s="24">
        <f>'2018'!EC10</f>
        <v>3</v>
      </c>
      <c r="EJ110" s="24">
        <f>'2018'!ED10</f>
        <v>41.3</v>
      </c>
      <c r="EK110" s="23">
        <f>'2018'!EE10</f>
        <v>39</v>
      </c>
      <c r="EL110" s="23">
        <f>'2018'!EF10</f>
        <v>3288</v>
      </c>
      <c r="EM110" s="55">
        <f>'2018'!EG10</f>
        <v>19</v>
      </c>
      <c r="EN110" s="73">
        <f>'2018'!EH10</f>
        <v>1.7</v>
      </c>
      <c r="EO110" s="61">
        <f>'2018'!EI10</f>
        <v>6</v>
      </c>
      <c r="EP110" s="61">
        <f>'2018'!EJ10</f>
        <v>0</v>
      </c>
      <c r="EQ110" s="73">
        <f>'2018'!EK10</f>
        <v>1.48</v>
      </c>
      <c r="ER110" s="62">
        <f>'2018'!EL10</f>
        <v>1</v>
      </c>
    </row>
    <row r="111" spans="1:148" ht="15.75" customHeight="1" x14ac:dyDescent="0.2">
      <c r="A111" s="111">
        <f t="shared" si="4"/>
        <v>109</v>
      </c>
      <c r="B111" s="109">
        <f>'2018'!A11</f>
        <v>9</v>
      </c>
      <c r="C111" s="109">
        <v>2018</v>
      </c>
      <c r="D111" s="86" t="str">
        <f>'2018'!B11</f>
        <v>Logan Woodside</v>
      </c>
      <c r="E111" s="86" t="str" cm="1">
        <f t="array" ref="E111">_xlfn.IFS(F111&gt;13,"Cornerstone",AND(F111&gt;11.5,F111&lt;13),"Elite",AND(F111&gt;10,F111&lt;11.5),"Elite Upside",AND(F111&gt;=8.5,F111&lt;10),"Upside",AND(F111&gt;6.25,F111&lt;8.5),"Upside Lite",AND(F111&gt;4.5,F111&lt;6.25),"Outlier",AND(F111&gt;=3.5,F111&lt;4.5),"Outlier Lite",F111&lt;3.5,"Purgatory")</f>
        <v>Outlier Lite</v>
      </c>
      <c r="F111" s="11">
        <f>'2018'!C11</f>
        <v>4.0387500000000003</v>
      </c>
      <c r="G111" s="11">
        <f t="shared" si="5"/>
        <v>47.3</v>
      </c>
      <c r="H111" s="245">
        <f t="shared" si="6"/>
        <v>-0.35762138138098976</v>
      </c>
      <c r="I111" s="43" t="str">
        <f>'2018'!D11</f>
        <v>Toledo</v>
      </c>
      <c r="J111" s="14">
        <f>'2018'!E11</f>
        <v>9</v>
      </c>
      <c r="K111" s="44">
        <f>'2018'!F11</f>
        <v>34726</v>
      </c>
      <c r="L111" s="15">
        <f>'2018'!G11</f>
        <v>30.687671232876713</v>
      </c>
      <c r="M111" s="15" t="str">
        <f>'2018'!H11</f>
        <v>RS SR</v>
      </c>
      <c r="N111" s="15">
        <f>'2018'!I11</f>
        <v>23.263013698630136</v>
      </c>
      <c r="O111" s="15" t="str">
        <f>'2018'!J11</f>
        <v>Pocket Passer</v>
      </c>
      <c r="P111" s="14">
        <f>'2018'!K11</f>
        <v>73</v>
      </c>
      <c r="Q111" s="14">
        <f>'2018'!L11</f>
        <v>201</v>
      </c>
      <c r="R111" s="15">
        <f t="shared" si="7"/>
        <v>26.51845941710274</v>
      </c>
      <c r="S111" s="14">
        <f>'2018'!M11</f>
        <v>4.79</v>
      </c>
      <c r="T111" s="16">
        <f>'2018'!N11</f>
        <v>7</v>
      </c>
      <c r="U111" s="46">
        <f>'2018'!O11</f>
        <v>0</v>
      </c>
      <c r="V111" s="47">
        <f>'2018'!P11</f>
        <v>0.74047306176084104</v>
      </c>
      <c r="W111" s="47">
        <f>'2018'!Q11</f>
        <v>0</v>
      </c>
      <c r="X111" s="47">
        <f>'2018'!R11</f>
        <v>0.9837940896091516</v>
      </c>
      <c r="Y111" s="47">
        <f>'2018'!S11</f>
        <v>0.99106915029344222</v>
      </c>
      <c r="Z111" s="17">
        <f>'2018'!T11</f>
        <v>0.99106915029344222</v>
      </c>
      <c r="AA111" s="17">
        <f>'2018'!U11</f>
        <v>0.64419494769073748</v>
      </c>
      <c r="AB111" s="17">
        <f>'2018'!V11</f>
        <v>1.0806638363566191E-2</v>
      </c>
      <c r="AC111" s="17">
        <f>'2018'!W11</f>
        <v>5.2891933028919327E-2</v>
      </c>
      <c r="AD111" s="17">
        <f>'2018'!X11</f>
        <v>5.2891933028919327E-2</v>
      </c>
      <c r="AE111" s="18">
        <f>'2018'!Y11</f>
        <v>3.4379756468797561E-2</v>
      </c>
      <c r="AF111" s="19">
        <f>'2018'!Z11</f>
        <v>19.605479452054794</v>
      </c>
      <c r="AG111" s="20">
        <f>'2018'!AA11</f>
        <v>76.363178937418724</v>
      </c>
      <c r="AH111" s="71">
        <f>'2018'!AB11</f>
        <v>0.69138755980861244</v>
      </c>
      <c r="AI111" s="102">
        <f>'2018'!AC11</f>
        <v>14.656603773584905</v>
      </c>
      <c r="AJ111" s="71">
        <f>'2018'!AD11</f>
        <v>0.76900000000000002</v>
      </c>
      <c r="AK111" s="71">
        <f>'2018'!AE11</f>
        <v>6.5000000000000002E-2</v>
      </c>
      <c r="AL111" s="71">
        <f>'2018'!AF11</f>
        <v>2.8999999999999998E-2</v>
      </c>
      <c r="AM111" s="70">
        <f>'2018'!AG11</f>
        <v>0.51900000000000002</v>
      </c>
      <c r="AN111" s="20">
        <f>'2018'!AH11</f>
        <v>3.8</v>
      </c>
      <c r="AO111" s="20">
        <f>'2018'!AI11</f>
        <v>0</v>
      </c>
      <c r="AP111" s="76">
        <f>'2018'!AJ11</f>
        <v>1.1000000000000001</v>
      </c>
      <c r="AQ111" s="21">
        <f>'2018'!AK11</f>
        <v>6</v>
      </c>
      <c r="AR111" s="21">
        <f>'2018'!AL11</f>
        <v>10</v>
      </c>
      <c r="AS111" s="21">
        <f>'2018'!AM11</f>
        <v>6</v>
      </c>
      <c r="AT111" s="21">
        <f>'2018'!AN11</f>
        <v>5</v>
      </c>
      <c r="AU111" s="21">
        <f>'2018'!AO11</f>
        <v>7</v>
      </c>
      <c r="AV111" s="21">
        <f>'2018'!AP11</f>
        <v>6</v>
      </c>
      <c r="AW111" s="21">
        <f>'2018'!AQ11</f>
        <v>1</v>
      </c>
      <c r="AX111" s="21">
        <f>'2018'!AR11</f>
        <v>1</v>
      </c>
      <c r="AY111" s="21">
        <f>'2018'!AS11</f>
        <v>0</v>
      </c>
      <c r="AZ111" s="21">
        <f>'2018'!AT11</f>
        <v>0</v>
      </c>
      <c r="BA111" s="21">
        <f>'2018'!AU11</f>
        <v>1</v>
      </c>
      <c r="BB111" s="21">
        <f>'2018'!AV11</f>
        <v>0</v>
      </c>
      <c r="BC111" s="21">
        <f>'2018'!AW11</f>
        <v>10.17</v>
      </c>
      <c r="BD111" s="21">
        <f>'2018'!AX11</f>
        <v>7.6274999999999995</v>
      </c>
      <c r="BE111" s="21">
        <f>'2018'!AY11</f>
        <v>7.4999999999999997E-2</v>
      </c>
      <c r="BF111" s="130">
        <f>'2018'!AZ11</f>
        <v>0</v>
      </c>
      <c r="BG111" s="103">
        <f>'2018'!BA11</f>
        <v>0</v>
      </c>
      <c r="BH111" s="23">
        <f>'2018'!BB11</f>
        <v>1</v>
      </c>
      <c r="BI111" s="23">
        <f>'2018'!BC11</f>
        <v>0</v>
      </c>
      <c r="BJ111" s="23">
        <f>'2018'!BD11</f>
        <v>0</v>
      </c>
      <c r="BK111" s="23">
        <f>'2018'!BE11</f>
        <v>0</v>
      </c>
      <c r="BL111" s="23">
        <f>'2018'!BF11</f>
        <v>0</v>
      </c>
      <c r="BM111" s="23">
        <f>'2018'!BG11</f>
        <v>0</v>
      </c>
      <c r="BN111" s="74">
        <f>'2018'!BH11</f>
        <v>0</v>
      </c>
      <c r="BO111" s="74">
        <f>'2018'!BI11</f>
        <v>0</v>
      </c>
      <c r="BP111" s="74">
        <f>'2018'!BJ11</f>
        <v>0</v>
      </c>
      <c r="BQ111" s="23">
        <f>'2018'!BK11</f>
        <v>0</v>
      </c>
      <c r="BR111" s="23">
        <f>'2018'!BL11</f>
        <v>1</v>
      </c>
      <c r="BS111" s="55">
        <f>'2018'!BM11</f>
        <v>0</v>
      </c>
      <c r="BT111" s="61">
        <f>'2018'!BN11</f>
        <v>0</v>
      </c>
      <c r="BU111" s="61">
        <f>'2018'!BO11</f>
        <v>0</v>
      </c>
      <c r="BV111" s="61">
        <f>'2018'!BP11</f>
        <v>0</v>
      </c>
      <c r="BW111" s="72">
        <f>'2018'!BQ11</f>
        <v>0</v>
      </c>
      <c r="BX111" s="61">
        <f>'2018'!BR11</f>
        <v>0</v>
      </c>
      <c r="BY111" s="22">
        <f>'2018'!BS11</f>
        <v>2254</v>
      </c>
      <c r="BZ111" s="23">
        <f>'2018'!BT11</f>
        <v>3044</v>
      </c>
      <c r="CA111" s="23">
        <f>'2018'!BU11</f>
        <v>19</v>
      </c>
      <c r="CB111" s="23">
        <f>'2018'!BV11</f>
        <v>8</v>
      </c>
      <c r="CC111" s="23">
        <f>'2018'!BW11</f>
        <v>294</v>
      </c>
      <c r="CD111" s="23">
        <f>'2018'!BX11</f>
        <v>184</v>
      </c>
      <c r="CE111" s="23">
        <f>'2018'!BY11</f>
        <v>71.599999999999994</v>
      </c>
      <c r="CF111" s="74">
        <f>'2018'!BZ11</f>
        <v>5.0999999999999996</v>
      </c>
      <c r="CG111" s="74">
        <f>'2018'!CA11</f>
        <v>3.6</v>
      </c>
      <c r="CH111" s="74">
        <f>'2018'!CB11</f>
        <v>41.2</v>
      </c>
      <c r="CI111" s="23">
        <f>'2018'!CC11</f>
        <v>148</v>
      </c>
      <c r="CJ111" s="23">
        <f>'2018'!CD11</f>
        <v>3510</v>
      </c>
      <c r="CK111" s="55">
        <f>'2018'!CE11</f>
        <v>40</v>
      </c>
      <c r="CL111" s="61">
        <f>'2018'!CF11</f>
        <v>3</v>
      </c>
      <c r="CM111" s="61">
        <f>'2018'!CG11</f>
        <v>3</v>
      </c>
      <c r="CN111" s="61">
        <f>'2018'!CH11</f>
        <v>5</v>
      </c>
      <c r="CO111" s="73">
        <f>'2018'!CI11</f>
        <v>1.37</v>
      </c>
      <c r="CP111" s="62">
        <f>'2018'!CJ11</f>
        <v>3</v>
      </c>
      <c r="CQ111" s="22">
        <f>'2018'!CK11</f>
        <v>0</v>
      </c>
      <c r="CR111" s="23">
        <f>'2018'!CL11</f>
        <v>1</v>
      </c>
      <c r="CS111" s="23">
        <f>'2018'!CM11</f>
        <v>0</v>
      </c>
      <c r="CT111" s="23">
        <f>'2018'!CN11</f>
        <v>0</v>
      </c>
      <c r="CU111" s="23">
        <f>'2018'!CO11</f>
        <v>0</v>
      </c>
      <c r="CV111" s="23">
        <f>'2018'!CP11</f>
        <v>0</v>
      </c>
      <c r="CW111" s="23">
        <f>'2018'!CQ11</f>
        <v>0</v>
      </c>
      <c r="CX111" s="24">
        <f>'2018'!CR11</f>
        <v>0</v>
      </c>
      <c r="CY111" s="24">
        <f>'2018'!CS11</f>
        <v>0</v>
      </c>
      <c r="CZ111" s="23">
        <f>'2018'!CT11</f>
        <v>0</v>
      </c>
      <c r="DA111" s="23">
        <f>'2018'!CU11</f>
        <v>0</v>
      </c>
      <c r="DB111" s="23">
        <f>'2018'!CV11</f>
        <v>1</v>
      </c>
      <c r="DC111" s="55">
        <f>'2018'!CW11</f>
        <v>0</v>
      </c>
      <c r="DD111" s="61">
        <f>'2018'!CX11</f>
        <v>0</v>
      </c>
      <c r="DE111" s="61">
        <f>'2018'!CY11</f>
        <v>0</v>
      </c>
      <c r="DF111" s="61">
        <f>'2018'!CZ11</f>
        <v>0</v>
      </c>
      <c r="DG111" s="73">
        <f>'2018'!DA11</f>
        <v>0</v>
      </c>
      <c r="DH111" s="62">
        <f>'2018'!DB11</f>
        <v>0</v>
      </c>
      <c r="DI111" s="22">
        <f>'2018'!DC11</f>
        <v>4128</v>
      </c>
      <c r="DJ111" s="23">
        <f>'2018'!DD11</f>
        <v>4196</v>
      </c>
      <c r="DK111" s="23">
        <f>'2018'!DE11</f>
        <v>45</v>
      </c>
      <c r="DL111" s="23">
        <f>'2018'!DF11</f>
        <v>9</v>
      </c>
      <c r="DM111" s="23">
        <f>'2018'!DG11</f>
        <v>418</v>
      </c>
      <c r="DN111" s="23">
        <f>'2018'!DH11</f>
        <v>289</v>
      </c>
      <c r="DO111" s="23">
        <f>'2018'!DI11</f>
        <v>76.900000000000006</v>
      </c>
      <c r="DP111" s="74">
        <f>'2018'!DJ11</f>
        <v>6.5</v>
      </c>
      <c r="DQ111" s="74">
        <f>'2018'!DK11</f>
        <v>2.9</v>
      </c>
      <c r="DR111" s="74">
        <f>'2018'!DL11</f>
        <v>42.7</v>
      </c>
      <c r="DS111" s="23">
        <f>'2018'!DM11</f>
        <v>28</v>
      </c>
      <c r="DT111" s="23">
        <f>'2018'!DN11</f>
        <v>2591</v>
      </c>
      <c r="DU111" s="55">
        <f>'2018'!DO11</f>
        <v>17</v>
      </c>
      <c r="DV111" s="61">
        <f>'2018'!DP11</f>
        <v>1</v>
      </c>
      <c r="DW111" s="61">
        <f>'2018'!DQ11</f>
        <v>0</v>
      </c>
      <c r="DX111" s="61">
        <f>'2018'!DR11</f>
        <v>0</v>
      </c>
      <c r="DY111" s="73">
        <f>'2018'!DS11</f>
        <v>1.1000000000000001</v>
      </c>
      <c r="DZ111" s="62">
        <f>'2018'!DT11</f>
        <v>0</v>
      </c>
      <c r="EA111" s="22">
        <f>'2018'!DU11</f>
        <v>3884</v>
      </c>
      <c r="EB111" s="23">
        <f>'2018'!DV11</f>
        <v>3919</v>
      </c>
      <c r="EC111" s="23">
        <f>'2018'!DW11</f>
        <v>28</v>
      </c>
      <c r="ED111" s="23">
        <f>'2018'!DX11</f>
        <v>8</v>
      </c>
      <c r="EE111" s="23">
        <f>'2018'!DY11</f>
        <v>413</v>
      </c>
      <c r="EF111" s="23">
        <f>'2018'!DZ11</f>
        <v>265</v>
      </c>
      <c r="EG111" s="23">
        <f>'2018'!EA11</f>
        <v>75.599999999999994</v>
      </c>
      <c r="EH111" s="24">
        <f>'2018'!EB11</f>
        <v>5.5</v>
      </c>
      <c r="EI111" s="24">
        <f>'2018'!EC11</f>
        <v>3.7</v>
      </c>
      <c r="EJ111" s="24">
        <f>'2018'!ED11</f>
        <v>51.9</v>
      </c>
      <c r="EK111" s="23">
        <f>'2018'!EE11</f>
        <v>139</v>
      </c>
      <c r="EL111" s="23">
        <f>'2018'!EF11</f>
        <v>2628</v>
      </c>
      <c r="EM111" s="55">
        <f>'2018'!EG11</f>
        <v>18</v>
      </c>
      <c r="EN111" s="73">
        <f>'2018'!EH11</f>
        <v>3.8</v>
      </c>
      <c r="EO111" s="61">
        <f>'2018'!EI11</f>
        <v>1</v>
      </c>
      <c r="EP111" s="61">
        <f>'2018'!EJ11</f>
        <v>0</v>
      </c>
      <c r="EQ111" s="73">
        <f>'2018'!EK11</f>
        <v>0.62</v>
      </c>
      <c r="ER111" s="62">
        <f>'2018'!EL11</f>
        <v>5</v>
      </c>
    </row>
    <row r="112" spans="1:148" ht="15.75" customHeight="1" x14ac:dyDescent="0.2">
      <c r="A112" s="111">
        <f t="shared" si="4"/>
        <v>110</v>
      </c>
      <c r="B112" s="109">
        <f>'2019'!A10</f>
        <v>8</v>
      </c>
      <c r="C112" s="109">
        <v>2019</v>
      </c>
      <c r="D112" s="86" t="str">
        <f>'2019'!B10</f>
        <v>Ryan Finley</v>
      </c>
      <c r="E112" s="86" t="str" cm="1">
        <f t="array" ref="E112">_xlfn.IFS(F112&gt;13,"Cornerstone",AND(F112&gt;11.5,F112&lt;13),"Elite",AND(F112&gt;10,F112&lt;11.5),"Elite Upside",AND(F112&gt;=8.5,F112&lt;10),"Upside",AND(F112&gt;6.25,F112&lt;8.5),"Upside Lite",AND(F112&gt;4.5,F112&lt;6.25),"Outlier",AND(F112&gt;=3.5,F112&lt;4.5),"Outlier Lite",F112&lt;3.5,"Purgatory")</f>
        <v>Outlier Lite</v>
      </c>
      <c r="F112" s="11">
        <f>'2019'!C10</f>
        <v>4.0362500000000008</v>
      </c>
      <c r="G112" s="11">
        <f t="shared" si="5"/>
        <v>46.800000000000004</v>
      </c>
      <c r="H112" s="245">
        <f t="shared" si="6"/>
        <v>-0.35835123010855108</v>
      </c>
      <c r="I112" s="43" t="str">
        <f>'2019'!D10</f>
        <v>NC State</v>
      </c>
      <c r="J112" s="14">
        <f>'2019'!E10</f>
        <v>4</v>
      </c>
      <c r="K112" s="44">
        <f>'2019'!F10</f>
        <v>34694</v>
      </c>
      <c r="L112" s="15">
        <f>'2019'!G10</f>
        <v>30.775342465753425</v>
      </c>
      <c r="M112" s="15" t="str">
        <f>'2019'!H10</f>
        <v>RS SR</v>
      </c>
      <c r="N112" s="15">
        <f>'2019'!I10</f>
        <v>24.350684931506848</v>
      </c>
      <c r="O112" s="15" t="str">
        <f>'2019'!J10</f>
        <v>Pocket Passer</v>
      </c>
      <c r="P112" s="14">
        <f>'2019'!K10</f>
        <v>76</v>
      </c>
      <c r="Q112" s="14">
        <f>'2019'!L10</f>
        <v>213</v>
      </c>
      <c r="R112" s="15">
        <f t="shared" si="7"/>
        <v>25.92688682607282</v>
      </c>
      <c r="S112" s="14">
        <f>'2019'!M10</f>
        <v>4.7300000000000004</v>
      </c>
      <c r="T112" s="16">
        <f>'2019'!N10</f>
        <v>4</v>
      </c>
      <c r="U112" s="46">
        <f>'2019'!O10</f>
        <v>4.1008660213958228E-2</v>
      </c>
      <c r="V112" s="47">
        <f>'2019'!P10</f>
        <v>0.12037726482998262</v>
      </c>
      <c r="W112" s="47">
        <f>'2019'!Q10</f>
        <v>0.8960732211396516</v>
      </c>
      <c r="X112" s="47">
        <f>'2019'!R10</f>
        <v>0.98238255033557043</v>
      </c>
      <c r="Y112" s="47">
        <f>'2019'!S10</f>
        <v>0.96389093588798824</v>
      </c>
      <c r="Z112" s="17">
        <f>'2019'!T10</f>
        <v>0.97313674311177933</v>
      </c>
      <c r="AA112" s="17">
        <f>'2019'!U10</f>
        <v>0.87582306880060146</v>
      </c>
      <c r="AB112" s="17">
        <f>'2019'!V10</f>
        <v>0.11101871101871102</v>
      </c>
      <c r="AC112" s="17">
        <f>'2019'!W10</f>
        <v>4.5569620253164557E-2</v>
      </c>
      <c r="AD112" s="17">
        <f>'2019'!X10</f>
        <v>7.8294165635937787E-2</v>
      </c>
      <c r="AE112" s="18">
        <f>'2019'!Y10</f>
        <v>7.0464749072344013E-2</v>
      </c>
      <c r="AF112" s="19">
        <f>'2019'!Z10</f>
        <v>21.695890410958903</v>
      </c>
      <c r="AG112" s="20">
        <f>'2019'!AA10</f>
        <v>85.106951818933013</v>
      </c>
      <c r="AH112" s="71">
        <f>'2019'!AB10</f>
        <v>0.67355371900826444</v>
      </c>
      <c r="AI112" s="102">
        <f>'2019'!AC10</f>
        <v>12.036809815950921</v>
      </c>
      <c r="AJ112" s="71">
        <f>'2019'!AD10</f>
        <v>0.746</v>
      </c>
      <c r="AK112" s="71">
        <f>'2019'!AE10</f>
        <v>5.7999999999999996E-2</v>
      </c>
      <c r="AL112" s="71">
        <f>'2019'!AF10</f>
        <v>2.3E-2</v>
      </c>
      <c r="AM112" s="70">
        <f>'2019'!AG10</f>
        <v>0.48599999999999999</v>
      </c>
      <c r="AN112" s="20">
        <f>'2019'!AH10</f>
        <v>3.8</v>
      </c>
      <c r="AO112" s="20">
        <f>'2019'!AI10</f>
        <v>1.6393442622950821E-2</v>
      </c>
      <c r="AP112" s="76">
        <f>'2019'!AJ10</f>
        <v>0.9</v>
      </c>
      <c r="AQ112" s="21">
        <f>'2019'!AK10</f>
        <v>1</v>
      </c>
      <c r="AR112" s="21">
        <f>'2019'!AL10</f>
        <v>4</v>
      </c>
      <c r="AS112" s="21">
        <f>'2019'!AM10</f>
        <v>4</v>
      </c>
      <c r="AT112" s="21">
        <f>'2019'!AN10</f>
        <v>3</v>
      </c>
      <c r="AU112" s="21">
        <f>'2019'!AO10</f>
        <v>9</v>
      </c>
      <c r="AV112" s="21">
        <f>'2019'!AP10</f>
        <v>4</v>
      </c>
      <c r="AW112" s="21">
        <f>'2019'!AQ10</f>
        <v>2</v>
      </c>
      <c r="AX112" s="21">
        <f>'2019'!AR10</f>
        <v>1</v>
      </c>
      <c r="AY112" s="21">
        <f>'2019'!AS10</f>
        <v>0</v>
      </c>
      <c r="AZ112" s="21">
        <f>'2019'!AT10</f>
        <v>0</v>
      </c>
      <c r="BA112" s="21">
        <f>'2019'!AU10</f>
        <v>3</v>
      </c>
      <c r="BB112" s="21">
        <f>'2019'!AV10</f>
        <v>0</v>
      </c>
      <c r="BC112" s="21">
        <f>'2019'!AW10</f>
        <v>6.83</v>
      </c>
      <c r="BD112" s="21">
        <f>'2019'!AX10</f>
        <v>5.1225000000000005</v>
      </c>
      <c r="BE112" s="21">
        <f>'2019'!AY10</f>
        <v>0.1125</v>
      </c>
      <c r="BF112" s="130">
        <f>'2019'!AZ10</f>
        <v>0</v>
      </c>
      <c r="BG112" s="103">
        <f>'2019'!BA10</f>
        <v>161</v>
      </c>
      <c r="BH112" s="23">
        <f>'2019'!BB10</f>
        <v>3926</v>
      </c>
      <c r="BI112" s="23">
        <f>'2019'!BC10</f>
        <v>2</v>
      </c>
      <c r="BJ112" s="23">
        <f>'2019'!BD10</f>
        <v>1</v>
      </c>
      <c r="BK112" s="23">
        <f>'2019'!BE10</f>
        <v>27</v>
      </c>
      <c r="BL112" s="23">
        <f>'2019'!BF10</f>
        <v>12</v>
      </c>
      <c r="BM112" s="23">
        <f>'2019'!BG10</f>
        <v>56</v>
      </c>
      <c r="BN112" s="74">
        <f>'2019'!BH10</f>
        <v>0</v>
      </c>
      <c r="BO112" s="74">
        <f>'2019'!BI10</f>
        <v>2.7</v>
      </c>
      <c r="BP112" s="74">
        <f>'2019'!BJ10</f>
        <v>16.7</v>
      </c>
      <c r="BQ112" s="23">
        <f>'2019'!BK10</f>
        <v>59</v>
      </c>
      <c r="BR112" s="23">
        <f>'2019'!BL10</f>
        <v>3211</v>
      </c>
      <c r="BS112" s="55">
        <f>'2019'!BM10</f>
        <v>5</v>
      </c>
      <c r="BT112" s="61">
        <f>'2019'!BN10</f>
        <v>8.4</v>
      </c>
      <c r="BU112" s="61">
        <f>'2019'!BO10</f>
        <v>0</v>
      </c>
      <c r="BV112" s="61">
        <f>'2019'!BP10</f>
        <v>0</v>
      </c>
      <c r="BW112" s="72">
        <f>'2019'!BQ10</f>
        <v>0</v>
      </c>
      <c r="BX112" s="61">
        <f>'2019'!BR10</f>
        <v>2</v>
      </c>
      <c r="BY112" s="22">
        <f>'2019'!BS10</f>
        <v>485</v>
      </c>
      <c r="BZ112" s="23">
        <f>'2019'!BT10</f>
        <v>4029</v>
      </c>
      <c r="CA112" s="23">
        <f>'2019'!BU10</f>
        <v>1</v>
      </c>
      <c r="CB112" s="23">
        <f>'2019'!BV10</f>
        <v>4</v>
      </c>
      <c r="CC112" s="23">
        <f>'2019'!BW10</f>
        <v>71</v>
      </c>
      <c r="CD112" s="23">
        <f>'2019'!BX10</f>
        <v>46</v>
      </c>
      <c r="CE112" s="23">
        <f>'2019'!BY10</f>
        <v>74.599999999999994</v>
      </c>
      <c r="CF112" s="74">
        <f>'2019'!BZ10</f>
        <v>4.2</v>
      </c>
      <c r="CG112" s="74">
        <f>'2019'!CA10</f>
        <v>5.7</v>
      </c>
      <c r="CH112" s="74">
        <f>'2019'!CB10</f>
        <v>30</v>
      </c>
      <c r="CI112" s="23">
        <f>'2019'!CC10</f>
        <v>61</v>
      </c>
      <c r="CJ112" s="23">
        <f>'2019'!CD10</f>
        <v>2661</v>
      </c>
      <c r="CK112" s="55">
        <f>'2019'!CE10</f>
        <v>8</v>
      </c>
      <c r="CL112" s="61">
        <f>'2019'!CF10</f>
        <v>3.4</v>
      </c>
      <c r="CM112" s="61">
        <f>'2019'!CG10</f>
        <v>0</v>
      </c>
      <c r="CN112" s="61">
        <f>'2019'!CH10</f>
        <v>0</v>
      </c>
      <c r="CO112" s="73">
        <f>'2019'!CI10</f>
        <v>0.72</v>
      </c>
      <c r="CP112" s="62">
        <f>'2019'!CJ10</f>
        <v>1</v>
      </c>
      <c r="CQ112" s="22">
        <f>'2019'!CK10</f>
        <v>3035</v>
      </c>
      <c r="CR112" s="23">
        <f>'2019'!CL10</f>
        <v>3387</v>
      </c>
      <c r="CS112" s="23">
        <f>'2019'!CM10</f>
        <v>18</v>
      </c>
      <c r="CT112" s="23">
        <f>'2019'!CN10</f>
        <v>8</v>
      </c>
      <c r="CU112" s="23">
        <f>'2019'!CO10</f>
        <v>402</v>
      </c>
      <c r="CV112" s="23">
        <f>'2019'!CP10</f>
        <v>243</v>
      </c>
      <c r="CW112" s="23">
        <f>'2019'!CQ10</f>
        <v>69.7</v>
      </c>
      <c r="CX112" s="24">
        <f>'2019'!CR10</f>
        <v>3.8</v>
      </c>
      <c r="CY112" s="24">
        <f>'2019'!CS10</f>
        <v>3.1</v>
      </c>
      <c r="CZ112" s="23">
        <f>'2019'!CT10</f>
        <v>42.3</v>
      </c>
      <c r="DA112" s="23">
        <f>'2019'!CU10</f>
        <v>213</v>
      </c>
      <c r="DB112" s="23">
        <f>'2019'!CV10</f>
        <v>2174</v>
      </c>
      <c r="DC112" s="55">
        <f>'2019'!CW10</f>
        <v>48</v>
      </c>
      <c r="DD112" s="61">
        <f>'2019'!CX10</f>
        <v>3.6</v>
      </c>
      <c r="DE112" s="61">
        <f>'2019'!CY10</f>
        <v>1</v>
      </c>
      <c r="DF112" s="61">
        <f>'2019'!CZ10</f>
        <v>2</v>
      </c>
      <c r="DG112" s="73">
        <f>'2019'!DA10</f>
        <v>1.05</v>
      </c>
      <c r="DH112" s="62">
        <f>'2019'!DB10</f>
        <v>6</v>
      </c>
      <c r="DI112" s="22">
        <f>'2019'!DC10</f>
        <v>3513</v>
      </c>
      <c r="DJ112" s="23">
        <f>'2019'!DD10</f>
        <v>3576</v>
      </c>
      <c r="DK112" s="23">
        <f>'2019'!DE10</f>
        <v>17</v>
      </c>
      <c r="DL112" s="23">
        <f>'2019'!DF10</f>
        <v>6</v>
      </c>
      <c r="DM112" s="23">
        <f>'2019'!DG10</f>
        <v>477</v>
      </c>
      <c r="DN112" s="23">
        <f>'2019'!DH10</f>
        <v>310</v>
      </c>
      <c r="DO112" s="23">
        <f>'2019'!DI10</f>
        <v>73.5</v>
      </c>
      <c r="DP112" s="74">
        <f>'2019'!DJ10</f>
        <v>4.2</v>
      </c>
      <c r="DQ112" s="74">
        <f>'2019'!DK10</f>
        <v>2.2999999999999998</v>
      </c>
      <c r="DR112" s="74">
        <f>'2019'!DL10</f>
        <v>48.1</v>
      </c>
      <c r="DS112" s="23">
        <f>'2019'!DM10</f>
        <v>267</v>
      </c>
      <c r="DT112" s="23">
        <f>'2019'!DN10</f>
        <v>2405</v>
      </c>
      <c r="DU112" s="55">
        <f>'2019'!DO10</f>
        <v>61</v>
      </c>
      <c r="DV112" s="61">
        <f>'2019'!DP10</f>
        <v>3.8</v>
      </c>
      <c r="DW112" s="61">
        <f>'2019'!DQ10</f>
        <v>3</v>
      </c>
      <c r="DX112" s="61">
        <f>'2019'!DR10</f>
        <v>1</v>
      </c>
      <c r="DY112" s="73">
        <f>'2019'!DS10</f>
        <v>0.64</v>
      </c>
      <c r="DZ112" s="62">
        <f>'2019'!DT10</f>
        <v>8</v>
      </c>
      <c r="EA112" s="22">
        <f>'2019'!DU10</f>
        <v>3924</v>
      </c>
      <c r="EB112" s="23">
        <f>'2019'!DV10</f>
        <v>4071</v>
      </c>
      <c r="EC112" s="23">
        <f>'2019'!DW10</f>
        <v>25</v>
      </c>
      <c r="ED112" s="23">
        <f>'2019'!DX10</f>
        <v>11</v>
      </c>
      <c r="EE112" s="23">
        <f>'2019'!DY10</f>
        <v>484</v>
      </c>
      <c r="EF112" s="23">
        <f>'2019'!DZ10</f>
        <v>326</v>
      </c>
      <c r="EG112" s="23">
        <f>'2019'!EA10</f>
        <v>74.599999999999994</v>
      </c>
      <c r="EH112" s="24">
        <f>'2019'!EB10</f>
        <v>5.8</v>
      </c>
      <c r="EI112" s="24">
        <f>'2019'!EC10</f>
        <v>3</v>
      </c>
      <c r="EJ112" s="24">
        <f>'2019'!ED10</f>
        <v>48.6</v>
      </c>
      <c r="EK112" s="23">
        <f>'2019'!EE10</f>
        <v>90</v>
      </c>
      <c r="EL112" s="23">
        <f>'2019'!EF10</f>
        <v>1975</v>
      </c>
      <c r="EM112" s="55">
        <f>'2019'!EG10</f>
        <v>31</v>
      </c>
      <c r="EN112" s="73">
        <f>'2019'!EH10</f>
        <v>2.2999999999999998</v>
      </c>
      <c r="EO112" s="61">
        <f>'2019'!EI10</f>
        <v>1</v>
      </c>
      <c r="EP112" s="61">
        <f>'2019'!EJ10</f>
        <v>0</v>
      </c>
      <c r="EQ112" s="73">
        <f>'2019'!EK10</f>
        <v>0.9</v>
      </c>
      <c r="ER112" s="62">
        <f>'2019'!EL10</f>
        <v>0</v>
      </c>
    </row>
    <row r="113" spans="1:148" ht="15.75" customHeight="1" x14ac:dyDescent="0.2">
      <c r="A113" s="111">
        <f t="shared" si="4"/>
        <v>111</v>
      </c>
      <c r="B113" s="109">
        <f>'2017'!A9</f>
        <v>7</v>
      </c>
      <c r="C113" s="109">
        <v>2017</v>
      </c>
      <c r="D113" s="86" t="str">
        <f>'2017'!B9</f>
        <v>Davis Webb</v>
      </c>
      <c r="E113" s="86" t="str" cm="1">
        <f t="array" ref="E113">_xlfn.IFS(F113&gt;13,"Cornerstone",AND(F113&gt;11.5,F113&lt;13),"Elite",AND(F113&gt;10,F113&lt;11.5),"Elite Upside",AND(F113&gt;=8.5,F113&lt;10),"Upside",AND(F113&gt;6.25,F113&lt;8.5),"Upside Lite",AND(F113&gt;4.5,F113&lt;6.25),"Outlier",AND(F113&gt;=3.5,F113&lt;4.5),"Outlier Lite",F113&lt;3.5,"Purgatory")</f>
        <v>Outlier Lite</v>
      </c>
      <c r="F113" s="11">
        <f>'2017'!C9</f>
        <v>4.0250000000000004</v>
      </c>
      <c r="G113" s="11">
        <f t="shared" si="5"/>
        <v>46.300000000000004</v>
      </c>
      <c r="H113" s="245">
        <f t="shared" si="6"/>
        <v>-0.36163554938257791</v>
      </c>
      <c r="I113" s="43" t="str">
        <f>'2017'!D9</f>
        <v>California</v>
      </c>
      <c r="J113" s="14">
        <f>'2017'!E9</f>
        <v>5</v>
      </c>
      <c r="K113" s="44">
        <f>'2017'!F9</f>
        <v>34721</v>
      </c>
      <c r="L113" s="15">
        <f>'2017'!G9</f>
        <v>30.701369863013699</v>
      </c>
      <c r="M113" s="15" t="str">
        <f>'2017'!H9</f>
        <v>SR</v>
      </c>
      <c r="N113" s="15">
        <f>'2017'!I9</f>
        <v>22.276712328767122</v>
      </c>
      <c r="O113" s="15" t="str">
        <f>'2017'!J9</f>
        <v>Pocket Passer</v>
      </c>
      <c r="P113" s="14">
        <f>'2017'!K9</f>
        <v>76</v>
      </c>
      <c r="Q113" s="14">
        <f>'2017'!L9</f>
        <v>229</v>
      </c>
      <c r="R113" s="15">
        <f t="shared" si="7"/>
        <v>27.874446399862332</v>
      </c>
      <c r="S113" s="14">
        <f>'2017'!M9</f>
        <v>4.79</v>
      </c>
      <c r="T113" s="16">
        <f>'2017'!N9</f>
        <v>3</v>
      </c>
      <c r="U113" s="46">
        <f>'2017'!O9</f>
        <v>0</v>
      </c>
      <c r="V113" s="47">
        <f>'2017'!P9</f>
        <v>0.53221069120814568</v>
      </c>
      <c r="W113" s="47">
        <f>'2017'!Q9</f>
        <v>0.60455732257298833</v>
      </c>
      <c r="X113" s="47">
        <f>'2017'!R9</f>
        <v>5.9453032104637336E-2</v>
      </c>
      <c r="Y113" s="47">
        <f>'2017'!S9</f>
        <v>0.99651648862052944</v>
      </c>
      <c r="Z113" s="17">
        <f>'2017'!T9</f>
        <v>0.99651648862052944</v>
      </c>
      <c r="AA113" s="17">
        <f>'2017'!U9</f>
        <v>0.84703901532744996</v>
      </c>
      <c r="AB113" s="17">
        <f>'2017'!V9</f>
        <v>2.2727272727272726E-3</v>
      </c>
      <c r="AC113" s="17">
        <f>'2017'!W9</f>
        <v>4.5203415369161224E-3</v>
      </c>
      <c r="AD113" s="17">
        <f>'2017'!X9</f>
        <v>4.5203415369161224E-3</v>
      </c>
      <c r="AE113" s="18">
        <f>'2017'!Y9</f>
        <v>3.842290306378704E-3</v>
      </c>
      <c r="AF113" s="19">
        <f>'2017'!Z9</f>
        <v>19.61917808219178</v>
      </c>
      <c r="AG113" s="20">
        <f>'2017'!AA9</f>
        <v>87.000835704820332</v>
      </c>
      <c r="AH113" s="71">
        <f>'2017'!AB9</f>
        <v>0.61612903225806448</v>
      </c>
      <c r="AI113" s="102">
        <f>'2017'!AC9</f>
        <v>11.232984293193716</v>
      </c>
      <c r="AJ113" s="71">
        <f>'2017'!AD9</f>
        <v>0.71299999999999997</v>
      </c>
      <c r="AK113" s="71">
        <f>'2017'!AE9</f>
        <v>5.7999999999999996E-2</v>
      </c>
      <c r="AL113" s="71">
        <f>'2017'!AF9</f>
        <v>0</v>
      </c>
      <c r="AM113" s="70">
        <f>'2017'!AG9</f>
        <v>0.41700000000000004</v>
      </c>
      <c r="AN113" s="20">
        <f>'2017'!AH9</f>
        <v>3</v>
      </c>
      <c r="AO113" s="20">
        <f>'2017'!AI9</f>
        <v>0.125</v>
      </c>
      <c r="AP113" s="76">
        <f>'2017'!AJ9</f>
        <v>1.1000000000000001</v>
      </c>
      <c r="AQ113" s="21">
        <f>'2017'!AK9</f>
        <v>6</v>
      </c>
      <c r="AR113" s="21">
        <f>'2017'!AL9</f>
        <v>3</v>
      </c>
      <c r="AS113" s="21">
        <f>'2017'!AM9</f>
        <v>1</v>
      </c>
      <c r="AT113" s="21">
        <f>'2017'!AN9</f>
        <v>3</v>
      </c>
      <c r="AU113" s="21">
        <f>'2017'!AO9</f>
        <v>10</v>
      </c>
      <c r="AV113" s="21">
        <f>'2017'!AP9</f>
        <v>0</v>
      </c>
      <c r="AW113" s="21">
        <f>'2017'!AQ9</f>
        <v>0</v>
      </c>
      <c r="AX113" s="21">
        <f>'2017'!AR9</f>
        <v>0</v>
      </c>
      <c r="AY113" s="21">
        <f>'2017'!AS9</f>
        <v>1</v>
      </c>
      <c r="AZ113" s="21">
        <f>'2017'!AT9</f>
        <v>0</v>
      </c>
      <c r="BA113" s="21">
        <f>'2017'!AU9</f>
        <v>3</v>
      </c>
      <c r="BB113" s="21">
        <f>'2017'!AV9</f>
        <v>0</v>
      </c>
      <c r="BC113" s="21">
        <f>'2017'!AW9</f>
        <v>4.8</v>
      </c>
      <c r="BD113" s="21">
        <f>'2017'!AX9</f>
        <v>3.5999999999999996</v>
      </c>
      <c r="BE113" s="21">
        <f>'2017'!AY9</f>
        <v>3.7499999999999999E-2</v>
      </c>
      <c r="BF113" s="130">
        <f>'2017'!AZ9</f>
        <v>0</v>
      </c>
      <c r="BG113" s="103">
        <f>'2017'!BA9</f>
        <v>0</v>
      </c>
      <c r="BH113" s="23">
        <f>'2017'!BB9</f>
        <v>1</v>
      </c>
      <c r="BI113" s="23">
        <f>'2017'!BC9</f>
        <v>0</v>
      </c>
      <c r="BJ113" s="23">
        <f>'2017'!BD9</f>
        <v>0</v>
      </c>
      <c r="BK113" s="23">
        <f>'2017'!BE9</f>
        <v>0</v>
      </c>
      <c r="BL113" s="23">
        <f>'2017'!BF9</f>
        <v>0</v>
      </c>
      <c r="BM113" s="23">
        <f>'2017'!BG9</f>
        <v>0</v>
      </c>
      <c r="BN113" s="74">
        <f>'2017'!BH9</f>
        <v>0</v>
      </c>
      <c r="BO113" s="74">
        <f>'2017'!BI9</f>
        <v>0</v>
      </c>
      <c r="BP113" s="74">
        <f>'2017'!BJ9</f>
        <v>0</v>
      </c>
      <c r="BQ113" s="23">
        <f>'2017'!BK9</f>
        <v>0</v>
      </c>
      <c r="BR113" s="23">
        <f>'2017'!BL9</f>
        <v>1</v>
      </c>
      <c r="BS113" s="55">
        <f>'2017'!BM9</f>
        <v>0</v>
      </c>
      <c r="BT113" s="61">
        <f>'2017'!BN9</f>
        <v>0</v>
      </c>
      <c r="BU113" s="61">
        <f>'2017'!BO9</f>
        <v>0</v>
      </c>
      <c r="BV113" s="61">
        <f>'2017'!BP9</f>
        <v>0</v>
      </c>
      <c r="BW113" s="72">
        <f>'2017'!BQ9</f>
        <v>0</v>
      </c>
      <c r="BX113" s="61">
        <f>'2017'!BR9</f>
        <v>0</v>
      </c>
      <c r="BY113" s="22">
        <f>'2017'!BS9</f>
        <v>2718</v>
      </c>
      <c r="BZ113" s="23">
        <f>'2017'!BT9</f>
        <v>5107</v>
      </c>
      <c r="CA113" s="23">
        <f>'2017'!BU9</f>
        <v>20</v>
      </c>
      <c r="CB113" s="23">
        <f>'2017'!BV9</f>
        <v>9</v>
      </c>
      <c r="CC113" s="23">
        <f>'2017'!BW9</f>
        <v>361</v>
      </c>
      <c r="CD113" s="23">
        <f>'2017'!BX9</f>
        <v>226</v>
      </c>
      <c r="CE113" s="23">
        <f>'2017'!BY9</f>
        <v>0</v>
      </c>
      <c r="CF113" s="74">
        <f>'2017'!BZ9</f>
        <v>0</v>
      </c>
      <c r="CG113" s="74">
        <f>'2017'!CA9</f>
        <v>0</v>
      </c>
      <c r="CH113" s="74">
        <f>'2017'!CB9</f>
        <v>0</v>
      </c>
      <c r="CI113" s="23">
        <f>'2017'!CC9</f>
        <v>0</v>
      </c>
      <c r="CJ113" s="23">
        <f>'2017'!CD9</f>
        <v>1</v>
      </c>
      <c r="CK113" s="55">
        <f>'2017'!CE9</f>
        <v>0</v>
      </c>
      <c r="CL113" s="61">
        <f>'2017'!CF9</f>
        <v>0</v>
      </c>
      <c r="CM113" s="61">
        <f>'2017'!CG9</f>
        <v>0</v>
      </c>
      <c r="CN113" s="61">
        <f>'2017'!CH9</f>
        <v>0</v>
      </c>
      <c r="CO113" s="73">
        <f>'2017'!CI9</f>
        <v>0</v>
      </c>
      <c r="CP113" s="62">
        <f>'2017'!CJ9</f>
        <v>0</v>
      </c>
      <c r="CQ113" s="22">
        <f>'2017'!CK9</f>
        <v>2547</v>
      </c>
      <c r="CR113" s="23">
        <f>'2017'!CL9</f>
        <v>4213</v>
      </c>
      <c r="CS113" s="23">
        <f>'2017'!CM9</f>
        <v>24</v>
      </c>
      <c r="CT113" s="23">
        <f>'2017'!CN9</f>
        <v>13</v>
      </c>
      <c r="CU113" s="23">
        <f>'2017'!CO9</f>
        <v>347</v>
      </c>
      <c r="CV113" s="23">
        <f>'2017'!CP9</f>
        <v>211</v>
      </c>
      <c r="CW113" s="23">
        <f>'2017'!CQ9</f>
        <v>71.3</v>
      </c>
      <c r="CX113" s="24">
        <f>'2017'!CR9</f>
        <v>5.8</v>
      </c>
      <c r="CY113" s="24">
        <f>'2017'!CS9</f>
        <v>5.6</v>
      </c>
      <c r="CZ113" s="23">
        <f>'2017'!CT9</f>
        <v>41.7</v>
      </c>
      <c r="DA113" s="23">
        <f>'2017'!CU9</f>
        <v>58</v>
      </c>
      <c r="DB113" s="23">
        <f>'2017'!CV9</f>
        <v>1897</v>
      </c>
      <c r="DC113" s="55">
        <f>'2017'!CW9</f>
        <v>15</v>
      </c>
      <c r="DD113" s="61">
        <f>'2017'!CX9</f>
        <v>2.9</v>
      </c>
      <c r="DE113" s="61">
        <f>'2017'!CY9</f>
        <v>1</v>
      </c>
      <c r="DF113" s="61">
        <f>'2017'!CZ9</f>
        <v>0</v>
      </c>
      <c r="DG113" s="73">
        <f>'2017'!DA9</f>
        <v>1.6</v>
      </c>
      <c r="DH113" s="62">
        <f>'2017'!DB9</f>
        <v>3</v>
      </c>
      <c r="DI113" s="22">
        <f>'2017'!DC9</f>
        <v>300</v>
      </c>
      <c r="DJ113" s="23">
        <f>'2017'!DD9</f>
        <v>5046</v>
      </c>
      <c r="DK113" s="23">
        <f>'2017'!DE9</f>
        <v>2</v>
      </c>
      <c r="DL113" s="23">
        <f>'2017'!DF9</f>
        <v>0</v>
      </c>
      <c r="DM113" s="23">
        <f>'2017'!DG9</f>
        <v>41</v>
      </c>
      <c r="DN113" s="23">
        <f>'2017'!DH9</f>
        <v>22</v>
      </c>
      <c r="DO113" s="23">
        <f>'2017'!DI9</f>
        <v>62.5</v>
      </c>
      <c r="DP113" s="74">
        <f>'2017'!DJ9</f>
        <v>2.2999999999999998</v>
      </c>
      <c r="DQ113" s="74">
        <f>'2017'!DK9</f>
        <v>0</v>
      </c>
      <c r="DR113" s="74">
        <f>'2017'!DL9</f>
        <v>33.299999999999997</v>
      </c>
      <c r="DS113" s="23">
        <f>'2017'!DM9</f>
        <v>6</v>
      </c>
      <c r="DT113" s="23">
        <f>'2017'!DN9</f>
        <v>2640</v>
      </c>
      <c r="DU113" s="55">
        <f>'2017'!DO9</f>
        <v>2</v>
      </c>
      <c r="DV113" s="61">
        <f>'2017'!DP9</f>
        <v>3</v>
      </c>
      <c r="DW113" s="61">
        <f>'2017'!DQ9</f>
        <v>2</v>
      </c>
      <c r="DX113" s="61">
        <f>'2017'!DR9</f>
        <v>0</v>
      </c>
      <c r="DY113" s="73">
        <f>'2017'!DS9</f>
        <v>0</v>
      </c>
      <c r="DZ113" s="62">
        <f>'2017'!DT9</f>
        <v>0</v>
      </c>
      <c r="EA113" s="22">
        <f>'2017'!DU9</f>
        <v>4291</v>
      </c>
      <c r="EB113" s="23">
        <f>'2017'!DV9</f>
        <v>4306</v>
      </c>
      <c r="EC113" s="23">
        <f>'2017'!DW9</f>
        <v>37</v>
      </c>
      <c r="ED113" s="23">
        <f>'2017'!DX9</f>
        <v>12</v>
      </c>
      <c r="EE113" s="23">
        <f>'2017'!DY9</f>
        <v>620</v>
      </c>
      <c r="EF113" s="23">
        <f>'2017'!DZ9</f>
        <v>382</v>
      </c>
      <c r="EG113" s="23">
        <f>'2017'!EA9</f>
        <v>69.8</v>
      </c>
      <c r="EH113" s="24">
        <f>'2017'!EB9</f>
        <v>5.0999999999999996</v>
      </c>
      <c r="EI113" s="24">
        <f>'2017'!EC9</f>
        <v>4.0999999999999996</v>
      </c>
      <c r="EJ113" s="24">
        <f>'2017'!ED9</f>
        <v>38.200000000000003</v>
      </c>
      <c r="EK113" s="23">
        <f>'2017'!EE9</f>
        <v>9</v>
      </c>
      <c r="EL113" s="23">
        <f>'2017'!EF9</f>
        <v>1991</v>
      </c>
      <c r="EM113" s="55">
        <f>'2017'!EG9</f>
        <v>16</v>
      </c>
      <c r="EN113" s="73">
        <f>'2017'!EH9</f>
        <v>0.5</v>
      </c>
      <c r="EO113" s="61">
        <f>'2017'!EI9</f>
        <v>6</v>
      </c>
      <c r="EP113" s="61">
        <f>'2017'!EJ9</f>
        <v>2</v>
      </c>
      <c r="EQ113" s="73">
        <f>'2017'!EK9</f>
        <v>1.1000000000000001</v>
      </c>
      <c r="ER113" s="62">
        <f>'2017'!EL9</f>
        <v>0</v>
      </c>
    </row>
    <row r="114" spans="1:148" ht="15.75" customHeight="1" x14ac:dyDescent="0.2">
      <c r="A114" s="111">
        <f t="shared" si="4"/>
        <v>112</v>
      </c>
      <c r="B114" s="109">
        <f>'2026 - WIP'!A20</f>
        <v>18</v>
      </c>
      <c r="C114" s="109">
        <v>2026</v>
      </c>
      <c r="D114" s="86" t="str">
        <f>'2026 - WIP'!B20</f>
        <v>Diego Pavia</v>
      </c>
      <c r="E114" s="86" t="str" cm="1">
        <f t="array" ref="E114">_xlfn.IFS(F114&gt;13,"Cornerstone",AND(F114&gt;11.5,F114&lt;13),"Elite",AND(F114&gt;10,F114&lt;11.5),"Elite Upside",AND(F114&gt;=8.5,F114&lt;10),"Upside",AND(F114&gt;6.25,F114&lt;8.5),"Upside Lite",AND(F114&gt;4.5,F114&lt;6.25),"Outlier",AND(F114&gt;=3.5,F114&lt;4.5),"Outlier Lite",F114&lt;3.5,"Purgatory")</f>
        <v>Outlier Lite</v>
      </c>
      <c r="F114" s="11">
        <f>'2026 - WIP'!C20</f>
        <v>4.0203125000000002</v>
      </c>
      <c r="G114" s="11">
        <f t="shared" si="5"/>
        <v>45.800000000000004</v>
      </c>
      <c r="H114" s="245">
        <f t="shared" si="6"/>
        <v>-0.36300401574675578</v>
      </c>
      <c r="I114" s="43" t="str">
        <f>'2026 - WIP'!D20</f>
        <v>Vanderbilt</v>
      </c>
      <c r="J114" s="14">
        <f>'2026 - WIP'!E20</f>
        <v>1</v>
      </c>
      <c r="K114" s="44">
        <f>'2026 - WIP'!F20</f>
        <v>37011</v>
      </c>
      <c r="L114" s="15">
        <f>'2026 - WIP'!G20</f>
        <v>24.427397260273974</v>
      </c>
      <c r="M114" s="15" t="str">
        <f>'2026 - WIP'!H20</f>
        <v>RS SR</v>
      </c>
      <c r="N114" s="15">
        <f>'2026 - WIP'!I20</f>
        <v>25.008219178082193</v>
      </c>
      <c r="O114" s="15" t="str">
        <f>'2026 - WIP'!J20</f>
        <v>Run First</v>
      </c>
      <c r="P114" s="14">
        <f>'2026 - WIP'!K20</f>
        <v>72</v>
      </c>
      <c r="Q114" s="14">
        <f>'2026 - WIP'!L20</f>
        <v>207</v>
      </c>
      <c r="R114" s="15">
        <f t="shared" si="7"/>
        <v>28.073936008983132</v>
      </c>
      <c r="S114" s="14">
        <f>'2026 - WIP'!M20</f>
        <v>4.7</v>
      </c>
      <c r="T114" s="16">
        <f>'2026 - WIP'!N20</f>
        <v>0</v>
      </c>
      <c r="U114" s="46">
        <f>'2026 - WIP'!O20</f>
        <v>0</v>
      </c>
      <c r="V114" s="47">
        <f>'2026 - WIP'!P20</f>
        <v>0.65620736698499316</v>
      </c>
      <c r="W114" s="47">
        <f>'2026 - WIP'!Q20</f>
        <v>0.92451653150343105</v>
      </c>
      <c r="X114" s="47">
        <f>'2026 - WIP'!R20</f>
        <v>0.98621877691645132</v>
      </c>
      <c r="Y114" s="47">
        <f>'2026 - WIP'!S20</f>
        <v>0.86073500967117988</v>
      </c>
      <c r="Z114" s="17">
        <f>'2026 - WIP'!T20</f>
        <v>0.98621877691645132</v>
      </c>
      <c r="AA114" s="17">
        <f>'2026 - WIP'!U20</f>
        <v>0.98621877691645132</v>
      </c>
      <c r="AB114" s="17">
        <f>'2026 - WIP'!V20</f>
        <v>0.46122239342578325</v>
      </c>
      <c r="AC114" s="17">
        <f>'2026 - WIP'!W20</f>
        <v>0.24368825466520308</v>
      </c>
      <c r="AD114" s="17">
        <f>'2026 - WIP'!X20</f>
        <v>0.35245532404549318</v>
      </c>
      <c r="AE114" s="18">
        <f>'2026 - WIP'!Y20</f>
        <v>0.35245532404549318</v>
      </c>
      <c r="AF114" s="19">
        <f>'2026 - WIP'!Z20</f>
        <v>21.353424657534248</v>
      </c>
      <c r="AG114" s="20">
        <f>'2026 - WIP'!AA20</f>
        <v>84.841611572559742</v>
      </c>
      <c r="AH114" s="71">
        <f>'2026 - WIP'!AB20</f>
        <v>0.73913043478260865</v>
      </c>
      <c r="AI114" s="102">
        <f>'2026 - WIP'!AC20</f>
        <v>13.088235294117647</v>
      </c>
      <c r="AJ114" s="71">
        <f>'2026 - WIP'!AD20</f>
        <v>0.78700000000000003</v>
      </c>
      <c r="AK114" s="71">
        <f>'2026 - WIP'!AE20</f>
        <v>6.9000000000000006E-2</v>
      </c>
      <c r="AL114" s="71">
        <f>'2026 - WIP'!AF20</f>
        <v>1.3000000000000001E-2</v>
      </c>
      <c r="AM114" s="70">
        <f>'2026 - WIP'!AG20</f>
        <v>0.5</v>
      </c>
      <c r="AN114" s="20">
        <f>'2026 - WIP'!AH20</f>
        <v>5.8421052631578947</v>
      </c>
      <c r="AO114" s="20">
        <f>'2026 - WIP'!AI20</f>
        <v>0.25257731958762886</v>
      </c>
      <c r="AP114" s="76">
        <f>'2026 - WIP'!AJ20</f>
        <v>3.52</v>
      </c>
      <c r="AQ114" s="21">
        <f>'2026 - WIP'!AK20</f>
        <v>2</v>
      </c>
      <c r="AR114" s="21">
        <f>'2026 - WIP'!AL20</f>
        <v>7</v>
      </c>
      <c r="AS114" s="21">
        <f>'2026 - WIP'!AM20</f>
        <v>8</v>
      </c>
      <c r="AT114" s="21">
        <f>'2026 - WIP'!AN20</f>
        <v>5</v>
      </c>
      <c r="AU114" s="21">
        <f>'2026 - WIP'!AO20</f>
        <v>10</v>
      </c>
      <c r="AV114" s="21">
        <f>'2026 - WIP'!AP20</f>
        <v>5</v>
      </c>
      <c r="AW114" s="21">
        <f>'2026 - WIP'!AQ20</f>
        <v>10</v>
      </c>
      <c r="AX114" s="21">
        <f>'2026 - WIP'!AR20</f>
        <v>5</v>
      </c>
      <c r="AY114" s="21">
        <f>'2026 - WIP'!AS20</f>
        <v>8</v>
      </c>
      <c r="AZ114" s="21">
        <f>'2026 - WIP'!AT20</f>
        <v>8</v>
      </c>
      <c r="BA114" s="21">
        <f>'2026 - WIP'!AU20</f>
        <v>0</v>
      </c>
      <c r="BB114" s="21">
        <f>'2026 - WIP'!AV20</f>
        <v>0</v>
      </c>
      <c r="BC114" s="21">
        <f>'2026 - WIP'!AW20</f>
        <v>10.35</v>
      </c>
      <c r="BD114" s="21">
        <f>'2026 - WIP'!AX20</f>
        <v>10.35</v>
      </c>
      <c r="BE114" s="21">
        <f>'2026 - WIP'!AY20</f>
        <v>1.1625000000000001</v>
      </c>
      <c r="BF114" s="130">
        <f>'2026 - WIP'!AZ20</f>
        <v>0.58125000000000004</v>
      </c>
      <c r="BG114" s="103">
        <f>'2026 - WIP'!BA20</f>
        <v>0</v>
      </c>
      <c r="BH114" s="23">
        <f>'2026 - WIP'!BB20</f>
        <v>1</v>
      </c>
      <c r="BI114" s="23">
        <f>'2026 - WIP'!BC20</f>
        <v>0</v>
      </c>
      <c r="BJ114" s="23">
        <f>'2026 - WIP'!BD20</f>
        <v>0</v>
      </c>
      <c r="BK114" s="23">
        <f>'2026 - WIP'!BE20</f>
        <v>0</v>
      </c>
      <c r="BL114" s="23">
        <f>'2026 - WIP'!BF20</f>
        <v>0</v>
      </c>
      <c r="BM114" s="23">
        <f>'2026 - WIP'!BG20</f>
        <v>0</v>
      </c>
      <c r="BN114" s="74">
        <f>'2026 - WIP'!BH20</f>
        <v>0</v>
      </c>
      <c r="BO114" s="74">
        <f>'2026 - WIP'!BI20</f>
        <v>0</v>
      </c>
      <c r="BP114" s="74">
        <f>'2026 - WIP'!BJ20</f>
        <v>0</v>
      </c>
      <c r="BQ114" s="23">
        <f>'2026 - WIP'!BK20</f>
        <v>0</v>
      </c>
      <c r="BR114" s="23">
        <f>'2026 - WIP'!BL20</f>
        <v>1</v>
      </c>
      <c r="BS114" s="55">
        <f>'2026 - WIP'!BM20</f>
        <v>0</v>
      </c>
      <c r="BT114" s="61">
        <f>'2026 - WIP'!BN20</f>
        <v>0</v>
      </c>
      <c r="BU114" s="61">
        <f>'2026 - WIP'!BO20</f>
        <v>0</v>
      </c>
      <c r="BV114" s="61">
        <f>'2026 - WIP'!BP20</f>
        <v>0</v>
      </c>
      <c r="BW114" s="72">
        <f>'2026 - WIP'!BQ20</f>
        <v>0</v>
      </c>
      <c r="BX114" s="61">
        <f>'2026 - WIP'!BR20</f>
        <v>0</v>
      </c>
      <c r="BY114" s="22">
        <f>'2026 - WIP'!BS20</f>
        <v>1443</v>
      </c>
      <c r="BZ114" s="23">
        <f>'2026 - WIP'!BT20</f>
        <v>2199</v>
      </c>
      <c r="CA114" s="23">
        <f>'2026 - WIP'!BU20</f>
        <v>13</v>
      </c>
      <c r="CB114" s="23">
        <f>'2026 - WIP'!BV20</f>
        <v>6</v>
      </c>
      <c r="CC114" s="23">
        <f>'2026 - WIP'!BW20</f>
        <v>190</v>
      </c>
      <c r="CD114" s="23">
        <f>'2026 - WIP'!BX20</f>
        <v>101</v>
      </c>
      <c r="CE114" s="23">
        <f>'2026 - WIP'!BY20</f>
        <v>66.900000000000006</v>
      </c>
      <c r="CF114" s="74">
        <f>'2026 - WIP'!BZ20</f>
        <v>5.9</v>
      </c>
      <c r="CG114" s="74">
        <f>'2026 - WIP'!CA20</f>
        <v>2.9</v>
      </c>
      <c r="CH114" s="74">
        <f>'2026 - WIP'!CB20</f>
        <v>28.9</v>
      </c>
      <c r="CI114" s="23">
        <f>'2026 - WIP'!CC20</f>
        <v>536</v>
      </c>
      <c r="CJ114" s="23">
        <f>'2026 - WIP'!CD20</f>
        <v>2230</v>
      </c>
      <c r="CK114" s="55">
        <f>'2026 - WIP'!CE20</f>
        <v>94</v>
      </c>
      <c r="CL114" s="61">
        <f>'2026 - WIP'!CF20</f>
        <v>5.7</v>
      </c>
      <c r="CM114" s="61">
        <f>'2026 - WIP'!CG20</f>
        <v>6</v>
      </c>
      <c r="CN114" s="61">
        <f>'2026 - WIP'!CH20</f>
        <v>30</v>
      </c>
      <c r="CO114" s="73">
        <f>'2026 - WIP'!CI20</f>
        <v>2.73</v>
      </c>
      <c r="CP114" s="62">
        <f>'2026 - WIP'!CJ20</f>
        <v>23</v>
      </c>
      <c r="CQ114" s="22">
        <f>'2026 - WIP'!CK20</f>
        <v>2964</v>
      </c>
      <c r="CR114" s="23">
        <f>'2026 - WIP'!CL20</f>
        <v>3206</v>
      </c>
      <c r="CS114" s="23">
        <f>'2026 - WIP'!CM20</f>
        <v>26</v>
      </c>
      <c r="CT114" s="23">
        <f>'2026 - WIP'!CN20</f>
        <v>9</v>
      </c>
      <c r="CU114" s="23">
        <f>'2026 - WIP'!CO20</f>
        <v>367</v>
      </c>
      <c r="CV114" s="23">
        <f>'2026 - WIP'!CP20</f>
        <v>221</v>
      </c>
      <c r="CW114" s="23">
        <f>'2026 - WIP'!CQ20</f>
        <v>66.900000000000006</v>
      </c>
      <c r="CX114" s="24">
        <f>'2026 - WIP'!CR20</f>
        <v>5.9</v>
      </c>
      <c r="CY114" s="24">
        <f>'2026 - WIP'!CS20</f>
        <v>2.9</v>
      </c>
      <c r="CZ114" s="23">
        <f>'2026 - WIP'!CT20</f>
        <v>36.799999999999997</v>
      </c>
      <c r="DA114" s="23">
        <f>'2026 - WIP'!CU20</f>
        <v>1058</v>
      </c>
      <c r="DB114" s="23">
        <f>'2026 - WIP'!CV20</f>
        <v>3162</v>
      </c>
      <c r="DC114" s="55">
        <f>'2026 - WIP'!CW20</f>
        <v>166</v>
      </c>
      <c r="DD114" s="61">
        <f>'2026 - WIP'!CX20</f>
        <v>6.4</v>
      </c>
      <c r="DE114" s="61">
        <f>'2026 - WIP'!CY20</f>
        <v>7</v>
      </c>
      <c r="DF114" s="61">
        <f>'2026 - WIP'!CZ20</f>
        <v>46</v>
      </c>
      <c r="DG114" s="73">
        <f>'2026 - WIP'!DA20</f>
        <v>3.37</v>
      </c>
      <c r="DH114" s="62">
        <f>'2026 - WIP'!DB20</f>
        <v>31</v>
      </c>
      <c r="DI114" s="22">
        <f>'2026 - WIP'!DC20</f>
        <v>2290</v>
      </c>
      <c r="DJ114" s="23">
        <f>'2026 - WIP'!DD20</f>
        <v>2322</v>
      </c>
      <c r="DK114" s="23">
        <f>'2026 - WIP'!DE20</f>
        <v>20</v>
      </c>
      <c r="DL114" s="23">
        <f>'2026 - WIP'!DF20</f>
        <v>4</v>
      </c>
      <c r="DM114" s="23">
        <f>'2026 - WIP'!DG20</f>
        <v>299</v>
      </c>
      <c r="DN114" s="23">
        <f>'2026 - WIP'!DH20</f>
        <v>177</v>
      </c>
      <c r="DO114" s="23">
        <f>'2026 - WIP'!DI20</f>
        <v>71.099999999999994</v>
      </c>
      <c r="DP114" s="74">
        <f>'2026 - WIP'!DJ20</f>
        <v>5.9</v>
      </c>
      <c r="DQ114" s="74">
        <f>'2026 - WIP'!DK20</f>
        <v>1.3</v>
      </c>
      <c r="DR114" s="74">
        <f>'2026 - WIP'!DL20</f>
        <v>40</v>
      </c>
      <c r="DS114" s="23">
        <f>'2026 - WIP'!DM20</f>
        <v>898</v>
      </c>
      <c r="DT114" s="23">
        <f>'2026 - WIP'!DN20</f>
        <v>1947</v>
      </c>
      <c r="DU114" s="55">
        <f>'2026 - WIP'!DO20</f>
        <v>194</v>
      </c>
      <c r="DV114" s="61">
        <f>'2026 - WIP'!DP20</f>
        <v>4.5999999999999996</v>
      </c>
      <c r="DW114" s="61">
        <f>'2026 - WIP'!DQ20</f>
        <v>8</v>
      </c>
      <c r="DX114" s="61">
        <f>'2026 - WIP'!DR20</f>
        <v>49</v>
      </c>
      <c r="DY114" s="73">
        <f>'2026 - WIP'!DS20</f>
        <v>3.52</v>
      </c>
      <c r="DZ114" s="62">
        <f>'2026 - WIP'!DT20</f>
        <v>32</v>
      </c>
      <c r="EA114" s="22">
        <f>'2026 - WIP'!DU20</f>
        <v>890</v>
      </c>
      <c r="EB114" s="23">
        <f>'2026 - WIP'!DV20</f>
        <v>1034</v>
      </c>
      <c r="EC114" s="23">
        <f>'2026 - WIP'!DW20</f>
        <v>8</v>
      </c>
      <c r="ED114" s="23">
        <f>'2026 - WIP'!DX20</f>
        <v>2</v>
      </c>
      <c r="EE114" s="23">
        <f>'2026 - WIP'!DY20</f>
        <v>92</v>
      </c>
      <c r="EF114" s="23">
        <f>'2026 - WIP'!DZ20</f>
        <v>68</v>
      </c>
      <c r="EG114" s="23">
        <f>'2026 - WIP'!EA20</f>
        <v>78.7</v>
      </c>
      <c r="EH114" s="24">
        <f>'2026 - WIP'!EB20</f>
        <v>6.9</v>
      </c>
      <c r="EI114" s="24">
        <f>'2026 - WIP'!EC20</f>
        <v>2.6</v>
      </c>
      <c r="EJ114" s="24">
        <f>'2026 - WIP'!ED20</f>
        <v>50</v>
      </c>
      <c r="EK114" s="23">
        <f>'2026 - WIP'!EE20</f>
        <v>222</v>
      </c>
      <c r="EL114" s="23">
        <f>'2026 - WIP'!EF20</f>
        <v>911</v>
      </c>
      <c r="EM114" s="55">
        <f>'2026 - WIP'!EG20</f>
        <v>38</v>
      </c>
      <c r="EN114" s="73">
        <f>'2026 - WIP'!EH20</f>
        <v>5.8421052631578947</v>
      </c>
      <c r="EO114" s="61">
        <f>'2026 - WIP'!EI20</f>
        <v>1</v>
      </c>
      <c r="EP114" s="61">
        <f>'2026 - WIP'!EJ20</f>
        <v>0</v>
      </c>
      <c r="EQ114" s="73">
        <f>'2026 - WIP'!EK20</f>
        <v>2.84</v>
      </c>
      <c r="ER114" s="62">
        <f>'2026 - WIP'!EL20</f>
        <v>8</v>
      </c>
    </row>
    <row r="115" spans="1:148" ht="15.75" customHeight="1" x14ac:dyDescent="0.2">
      <c r="A115" s="111">
        <f t="shared" si="4"/>
        <v>113</v>
      </c>
      <c r="B115" s="109">
        <f>'2017'!A11</f>
        <v>8</v>
      </c>
      <c r="C115" s="109">
        <v>2017</v>
      </c>
      <c r="D115" s="86" t="str">
        <f>'2017'!B11</f>
        <v>Nathan Peterman</v>
      </c>
      <c r="E115" s="86" t="str" cm="1">
        <f t="array" ref="E115">_xlfn.IFS(F115&gt;13,"Cornerstone",AND(F115&gt;11.5,F115&lt;13),"Elite",AND(F115&gt;10,F115&lt;11.5),"Elite Upside",AND(F115&gt;=8.5,F115&lt;10),"Upside",AND(F115&gt;6.25,F115&lt;8.5),"Upside Lite",AND(F115&gt;4.5,F115&lt;6.25),"Outlier",AND(F115&gt;=3.5,F115&lt;4.5),"Outlier Lite",F115&lt;3.5,"Purgatory")</f>
        <v>Outlier Lite</v>
      </c>
      <c r="F115" s="11">
        <f>'2017'!C11</f>
        <v>4.0014687500000008</v>
      </c>
      <c r="G115" s="11">
        <f t="shared" si="5"/>
        <v>45.4</v>
      </c>
      <c r="H115" s="245">
        <f t="shared" si="6"/>
        <v>-0.36850525053075034</v>
      </c>
      <c r="I115" s="43" t="str">
        <f>'2017'!D11</f>
        <v>Pittsburgh</v>
      </c>
      <c r="J115" s="14">
        <f>'2017'!E11</f>
        <v>4</v>
      </c>
      <c r="K115" s="44">
        <f>'2017'!F11</f>
        <v>34458</v>
      </c>
      <c r="L115" s="15">
        <f>'2017'!G11</f>
        <v>31.421917808219177</v>
      </c>
      <c r="M115" s="15" t="str">
        <f>'2017'!H11</f>
        <v>SR</v>
      </c>
      <c r="N115" s="15">
        <f>'2017'!I11</f>
        <v>22.997260273972604</v>
      </c>
      <c r="O115" s="15" t="str">
        <f>'2017'!J11</f>
        <v>Distributor</v>
      </c>
      <c r="P115" s="14">
        <f>'2017'!K11</f>
        <v>74</v>
      </c>
      <c r="Q115" s="14">
        <f>'2017'!L11</f>
        <v>225</v>
      </c>
      <c r="R115" s="15">
        <f t="shared" si="7"/>
        <v>28.887970485948276</v>
      </c>
      <c r="S115" s="14">
        <f>'2017'!M11</f>
        <v>4.82</v>
      </c>
      <c r="T115" s="16">
        <f>'2017'!N11</f>
        <v>5</v>
      </c>
      <c r="U115" s="46">
        <f>'2017'!O11</f>
        <v>0</v>
      </c>
      <c r="V115" s="47">
        <f>'2017'!P11</f>
        <v>0</v>
      </c>
      <c r="W115" s="47">
        <f>'2017'!Q11</f>
        <v>1.6815374056280027E-2</v>
      </c>
      <c r="X115" s="47">
        <f>'2017'!R11</f>
        <v>0.92816787732041972</v>
      </c>
      <c r="Y115" s="47">
        <f>'2017'!S11</f>
        <v>0.99063150589868143</v>
      </c>
      <c r="Z115" s="17">
        <f>'2017'!T11</f>
        <v>0.99063150589868143</v>
      </c>
      <c r="AA115" s="17">
        <f>'2017'!U11</f>
        <v>0.89156835530881329</v>
      </c>
      <c r="AB115" s="17">
        <f>'2017'!V11</f>
        <v>0.14121699196326062</v>
      </c>
      <c r="AC115" s="17">
        <f>'2017'!W11</f>
        <v>0.11669421487603306</v>
      </c>
      <c r="AD115" s="17">
        <f>'2017'!X11</f>
        <v>0.12895560341964685</v>
      </c>
      <c r="AE115" s="18">
        <f>'2017'!Y11</f>
        <v>0.11606004307768217</v>
      </c>
      <c r="AF115" s="19">
        <f>'2017'!Z11</f>
        <v>21.339726027397262</v>
      </c>
      <c r="AG115" s="20">
        <f>'2017'!AA11</f>
        <v>83.37279494938997</v>
      </c>
      <c r="AH115" s="71">
        <f>'2017'!AB11</f>
        <v>0.61635220125786161</v>
      </c>
      <c r="AI115" s="102">
        <f>'2017'!AC11</f>
        <v>15.432432432432432</v>
      </c>
      <c r="AJ115" s="71">
        <f>'2017'!AD11</f>
        <v>0.73</v>
      </c>
      <c r="AK115" s="71">
        <f>'2017'!AE11</f>
        <v>8.1000000000000003E-2</v>
      </c>
      <c r="AL115" s="71">
        <f>'2017'!AF11</f>
        <v>4.5999999999999999E-2</v>
      </c>
      <c r="AM115" s="70">
        <f>'2017'!AG11</f>
        <v>0.54799999999999993</v>
      </c>
      <c r="AN115" s="20">
        <f>'2017'!AH11</f>
        <v>5.2</v>
      </c>
      <c r="AO115" s="20">
        <f>'2017'!AI11</f>
        <v>5.8823529411764705E-2</v>
      </c>
      <c r="AP115" s="76">
        <f>'2017'!AJ11</f>
        <v>2.59</v>
      </c>
      <c r="AQ115" s="21">
        <f>'2017'!AK11</f>
        <v>2</v>
      </c>
      <c r="AR115" s="21">
        <f>'2017'!AL11</f>
        <v>10</v>
      </c>
      <c r="AS115" s="21">
        <f>'2017'!AM11</f>
        <v>3</v>
      </c>
      <c r="AT115" s="21">
        <f>'2017'!AN11</f>
        <v>8</v>
      </c>
      <c r="AU115" s="21">
        <f>'2017'!AO11</f>
        <v>0</v>
      </c>
      <c r="AV115" s="21">
        <f>'2017'!AP11</f>
        <v>7</v>
      </c>
      <c r="AW115" s="21">
        <f>'2017'!AQ11</f>
        <v>4</v>
      </c>
      <c r="AX115" s="21">
        <f>'2017'!AR11</f>
        <v>4</v>
      </c>
      <c r="AY115" s="21">
        <f>'2017'!AS11</f>
        <v>0</v>
      </c>
      <c r="AZ115" s="21">
        <f>'2017'!AT11</f>
        <v>5</v>
      </c>
      <c r="BA115" s="21">
        <f>'2017'!AU11</f>
        <v>1</v>
      </c>
      <c r="BB115" s="21">
        <f>'2017'!AV11</f>
        <v>0</v>
      </c>
      <c r="BC115" s="21">
        <f>'2017'!AW11</f>
        <v>8.49</v>
      </c>
      <c r="BD115" s="21">
        <f>'2017'!AX11</f>
        <v>6.7920000000000007</v>
      </c>
      <c r="BE115" s="21">
        <f>'2017'!AY11</f>
        <v>0.48749999999999999</v>
      </c>
      <c r="BF115" s="130">
        <f>'2017'!AZ11</f>
        <v>0.24374999999999999</v>
      </c>
      <c r="BG115" s="103">
        <f>'2017'!BA11</f>
        <v>0</v>
      </c>
      <c r="BH115" s="23">
        <f>'2017'!BB11</f>
        <v>1</v>
      </c>
      <c r="BI115" s="23">
        <f>'2017'!BC11</f>
        <v>0</v>
      </c>
      <c r="BJ115" s="23">
        <f>'2017'!BD11</f>
        <v>0</v>
      </c>
      <c r="BK115" s="23">
        <f>'2017'!BE11</f>
        <v>0</v>
      </c>
      <c r="BL115" s="23">
        <f>'2017'!BF11</f>
        <v>0</v>
      </c>
      <c r="BM115" s="23">
        <f>'2017'!BG11</f>
        <v>0</v>
      </c>
      <c r="BN115" s="74">
        <f>'2017'!BH11</f>
        <v>0</v>
      </c>
      <c r="BO115" s="74">
        <f>'2017'!BI11</f>
        <v>0</v>
      </c>
      <c r="BP115" s="74">
        <f>'2017'!BJ11</f>
        <v>0</v>
      </c>
      <c r="BQ115" s="23">
        <f>'2017'!BK11</f>
        <v>0</v>
      </c>
      <c r="BR115" s="23">
        <f>'2017'!BL11</f>
        <v>1</v>
      </c>
      <c r="BS115" s="55">
        <f>'2017'!BM11</f>
        <v>0</v>
      </c>
      <c r="BT115" s="61">
        <f>'2017'!BN11</f>
        <v>0</v>
      </c>
      <c r="BU115" s="61">
        <f>'2017'!BO11</f>
        <v>0</v>
      </c>
      <c r="BV115" s="61">
        <f>'2017'!BP11</f>
        <v>0</v>
      </c>
      <c r="BW115" s="72">
        <f>'2017'!BQ11</f>
        <v>0</v>
      </c>
      <c r="BX115" s="61">
        <f>'2017'!BR11</f>
        <v>0</v>
      </c>
      <c r="BY115" s="22">
        <f>'2017'!BS11</f>
        <v>0</v>
      </c>
      <c r="BZ115" s="23">
        <f>'2017'!BT11</f>
        <v>1</v>
      </c>
      <c r="CA115" s="23">
        <f>'2017'!BU11</f>
        <v>0</v>
      </c>
      <c r="CB115" s="23">
        <f>'2017'!BV11</f>
        <v>0</v>
      </c>
      <c r="CC115" s="23">
        <f>'2017'!BW11</f>
        <v>0</v>
      </c>
      <c r="CD115" s="23">
        <f>'2017'!BX11</f>
        <v>0</v>
      </c>
      <c r="CE115" s="23">
        <f>'2017'!BY11</f>
        <v>0</v>
      </c>
      <c r="CF115" s="74">
        <f>'2017'!BZ11</f>
        <v>0</v>
      </c>
      <c r="CG115" s="74">
        <f>'2017'!CA11</f>
        <v>0</v>
      </c>
      <c r="CH115" s="74">
        <f>'2017'!CB11</f>
        <v>0</v>
      </c>
      <c r="CI115" s="23">
        <f>'2017'!CC11</f>
        <v>0</v>
      </c>
      <c r="CJ115" s="23">
        <f>'2017'!CD11</f>
        <v>1</v>
      </c>
      <c r="CK115" s="55">
        <f>'2017'!CE11</f>
        <v>0</v>
      </c>
      <c r="CL115" s="61">
        <f>'2017'!CF11</f>
        <v>0</v>
      </c>
      <c r="CM115" s="61">
        <f>'2017'!CG11</f>
        <v>0</v>
      </c>
      <c r="CN115" s="61">
        <f>'2017'!CH11</f>
        <v>0</v>
      </c>
      <c r="CO115" s="73">
        <f>'2017'!CI11</f>
        <v>0</v>
      </c>
      <c r="CP115" s="62">
        <f>'2017'!CJ11</f>
        <v>0</v>
      </c>
      <c r="CQ115" s="22">
        <f>'2017'!CK11</f>
        <v>49</v>
      </c>
      <c r="CR115" s="23">
        <f>'2017'!CL11</f>
        <v>2914</v>
      </c>
      <c r="CS115" s="23">
        <f>'2017'!CM11</f>
        <v>0</v>
      </c>
      <c r="CT115" s="23">
        <f>'2017'!CN11</f>
        <v>0</v>
      </c>
      <c r="CU115" s="23">
        <f>'2017'!CO11</f>
        <v>21</v>
      </c>
      <c r="CV115" s="23">
        <f>'2017'!CP11</f>
        <v>10</v>
      </c>
      <c r="CW115" s="23">
        <f>'2017'!CQ11</f>
        <v>62.5</v>
      </c>
      <c r="CX115" s="24">
        <f>'2017'!CR11</f>
        <v>0</v>
      </c>
      <c r="CY115" s="24">
        <f>'2017'!CS11</f>
        <v>4</v>
      </c>
      <c r="CZ115" s="23">
        <f>'2017'!CT11</f>
        <v>0</v>
      </c>
      <c r="DA115" s="23">
        <f>'2017'!CU11</f>
        <v>25</v>
      </c>
      <c r="DB115" s="23">
        <f>'2017'!CV11</f>
        <v>2218</v>
      </c>
      <c r="DC115" s="55">
        <f>'2017'!CW11</f>
        <v>6</v>
      </c>
      <c r="DD115" s="61">
        <f>'2017'!CX11</f>
        <v>2.8</v>
      </c>
      <c r="DE115" s="61">
        <f>'2017'!CY11</f>
        <v>1</v>
      </c>
      <c r="DF115" s="61">
        <f>'2017'!CZ11</f>
        <v>3</v>
      </c>
      <c r="DG115" s="73">
        <f>'2017'!DA11</f>
        <v>2.56</v>
      </c>
      <c r="DH115" s="62">
        <f>'2017'!DB11</f>
        <v>1</v>
      </c>
      <c r="DI115" s="22">
        <f>'2017'!DC11</f>
        <v>2300</v>
      </c>
      <c r="DJ115" s="23">
        <f>'2017'!DD11</f>
        <v>2478</v>
      </c>
      <c r="DK115" s="23">
        <f>'2017'!DE11</f>
        <v>20</v>
      </c>
      <c r="DL115" s="23">
        <f>'2017'!DF11</f>
        <v>8</v>
      </c>
      <c r="DM115" s="23">
        <f>'2017'!DG11</f>
        <v>318</v>
      </c>
      <c r="DN115" s="23">
        <f>'2017'!DH11</f>
        <v>196</v>
      </c>
      <c r="DO115" s="23">
        <f>'2017'!DI11</f>
        <v>73</v>
      </c>
      <c r="DP115" s="74">
        <f>'2017'!DJ11</f>
        <v>7.3</v>
      </c>
      <c r="DQ115" s="74">
        <f>'2017'!DK11</f>
        <v>6.2</v>
      </c>
      <c r="DR115" s="74">
        <f>'2017'!DL11</f>
        <v>42.6</v>
      </c>
      <c r="DS115" s="23">
        <f>'2017'!DM11</f>
        <v>369</v>
      </c>
      <c r="DT115" s="23">
        <f>'2017'!DN11</f>
        <v>2613</v>
      </c>
      <c r="DU115" s="55">
        <f>'2017'!DO11</f>
        <v>38</v>
      </c>
      <c r="DV115" s="61">
        <f>'2017'!DP11</f>
        <v>5.2</v>
      </c>
      <c r="DW115" s="61">
        <f>'2017'!DQ11</f>
        <v>1</v>
      </c>
      <c r="DX115" s="61">
        <f>'2017'!DR11</f>
        <v>1</v>
      </c>
      <c r="DY115" s="73">
        <f>'2017'!DS11</f>
        <v>1.92</v>
      </c>
      <c r="DZ115" s="62">
        <f>'2017'!DT11</f>
        <v>14</v>
      </c>
      <c r="EA115" s="22">
        <f>'2017'!DU11</f>
        <v>2855</v>
      </c>
      <c r="EB115" s="23">
        <f>'2017'!DV11</f>
        <v>2882</v>
      </c>
      <c r="EC115" s="23">
        <f>'2017'!DW11</f>
        <v>27</v>
      </c>
      <c r="ED115" s="23">
        <f>'2017'!DX11</f>
        <v>7</v>
      </c>
      <c r="EE115" s="23">
        <f>'2017'!DY11</f>
        <v>311</v>
      </c>
      <c r="EF115" s="23">
        <f>'2017'!DZ11</f>
        <v>185</v>
      </c>
      <c r="EG115" s="23">
        <f>'2017'!EA11</f>
        <v>72</v>
      </c>
      <c r="EH115" s="24">
        <f>'2017'!EB11</f>
        <v>8.1</v>
      </c>
      <c r="EI115" s="24">
        <f>'2017'!EC11</f>
        <v>4.5999999999999996</v>
      </c>
      <c r="EJ115" s="24">
        <f>'2017'!ED11</f>
        <v>54.8</v>
      </c>
      <c r="EK115" s="23">
        <f>'2017'!EE11</f>
        <v>353</v>
      </c>
      <c r="EL115" s="23">
        <f>'2017'!EF11</f>
        <v>3025</v>
      </c>
      <c r="EM115" s="55">
        <f>'2017'!EG11</f>
        <v>34</v>
      </c>
      <c r="EN115" s="73">
        <f>'2017'!EH11</f>
        <v>5</v>
      </c>
      <c r="EO115" s="61">
        <f>'2017'!EI11</f>
        <v>3</v>
      </c>
      <c r="EP115" s="61">
        <f>'2017'!EJ11</f>
        <v>2</v>
      </c>
      <c r="EQ115" s="73">
        <f>'2017'!EK11</f>
        <v>2.59</v>
      </c>
      <c r="ER115" s="62">
        <f>'2017'!EL11</f>
        <v>10</v>
      </c>
    </row>
    <row r="116" spans="1:148" ht="15.75" customHeight="1" x14ac:dyDescent="0.2">
      <c r="A116" s="111">
        <f t="shared" si="4"/>
        <v>114</v>
      </c>
      <c r="B116" s="109">
        <f>'2020'!A10</f>
        <v>8</v>
      </c>
      <c r="C116" s="109">
        <v>2020</v>
      </c>
      <c r="D116" s="86" t="str">
        <f>'2020'!B10</f>
        <v>Shea Patterson</v>
      </c>
      <c r="E116" s="86" t="str" cm="1">
        <f t="array" ref="E116">_xlfn.IFS(F116&gt;13,"Cornerstone",AND(F116&gt;11.5,F116&lt;13),"Elite",AND(F116&gt;10,F116&lt;11.5),"Elite Upside",AND(F116&gt;=8.5,F116&lt;10),"Upside",AND(F116&gt;6.25,F116&lt;8.5),"Upside Lite",AND(F116&gt;4.5,F116&lt;6.25),"Outlier",AND(F116&gt;=3.5,F116&lt;4.5),"Outlier Lite",F116&lt;3.5,"Purgatory")</f>
        <v>Outlier Lite</v>
      </c>
      <c r="F116" s="11">
        <f>'2020'!C10</f>
        <v>3.86253125</v>
      </c>
      <c r="G116" s="11">
        <f t="shared" si="5"/>
        <v>44.9</v>
      </c>
      <c r="H116" s="245">
        <f t="shared" si="6"/>
        <v>-0.4090665935649806</v>
      </c>
      <c r="I116" s="43" t="str">
        <f>'2020'!D10</f>
        <v>Michigan</v>
      </c>
      <c r="J116" s="14">
        <f>'2020'!E10</f>
        <v>2</v>
      </c>
      <c r="K116" s="44">
        <f>'2020'!F10</f>
        <v>35447</v>
      </c>
      <c r="L116" s="15">
        <f>'2020'!G10</f>
        <v>28.712328767123289</v>
      </c>
      <c r="M116" s="15" t="str">
        <f>'2020'!H10</f>
        <v>SR</v>
      </c>
      <c r="N116" s="15">
        <f>'2020'!I10</f>
        <v>23.290410958904111</v>
      </c>
      <c r="O116" s="15" t="str">
        <f>'2020'!J10</f>
        <v>Distributor</v>
      </c>
      <c r="P116" s="14">
        <f>'2020'!K10</f>
        <v>73</v>
      </c>
      <c r="Q116" s="14">
        <f>'2020'!L10</f>
        <v>212</v>
      </c>
      <c r="R116" s="15">
        <f t="shared" si="7"/>
        <v>27.969718390178009</v>
      </c>
      <c r="S116" s="14">
        <f>'2020'!M10</f>
        <v>4.67</v>
      </c>
      <c r="T116" s="16">
        <f>'2020'!N10</f>
        <v>0</v>
      </c>
      <c r="U116" s="46">
        <f>'2020'!O10</f>
        <v>0</v>
      </c>
      <c r="V116" s="47">
        <f>'2020'!P10</f>
        <v>0.23154273617359089</v>
      </c>
      <c r="W116" s="47">
        <f>'2020'!Q10</f>
        <v>0.57345851306774931</v>
      </c>
      <c r="X116" s="47">
        <f>'2020'!R10</f>
        <v>0.92760342368045645</v>
      </c>
      <c r="Y116" s="47">
        <f>'2020'!S10</f>
        <v>0.9377491567003986</v>
      </c>
      <c r="Z116" s="17">
        <f>'2020'!T10</f>
        <v>0.9377491567003986</v>
      </c>
      <c r="AA116" s="17">
        <f>'2020'!U10</f>
        <v>0.9377491567003986</v>
      </c>
      <c r="AB116" s="17">
        <f>'2020'!V10</f>
        <v>0.1467857142857143</v>
      </c>
      <c r="AC116" s="17">
        <f>'2020'!W10</f>
        <v>0.11474654377880185</v>
      </c>
      <c r="AD116" s="17">
        <f>'2020'!X10</f>
        <v>0.13076612903225807</v>
      </c>
      <c r="AE116" s="18">
        <f>'2020'!Y10</f>
        <v>0.13076612903225807</v>
      </c>
      <c r="AF116" s="19">
        <f>'2020'!Z10</f>
        <v>20.632876712328766</v>
      </c>
      <c r="AG116" s="20">
        <f>'2020'!AA10</f>
        <v>89.145276083392162</v>
      </c>
      <c r="AH116" s="71">
        <f>'2020'!AB10</f>
        <v>0.64615384615384619</v>
      </c>
      <c r="AI116" s="102">
        <f>'2020'!AC10</f>
        <v>14.424528301886792</v>
      </c>
      <c r="AJ116" s="71">
        <f>'2020'!AD10</f>
        <v>0.7390000000000001</v>
      </c>
      <c r="AK116" s="71">
        <f>'2020'!AE10</f>
        <v>7.0000000000000007E-2</v>
      </c>
      <c r="AL116" s="71">
        <f>'2020'!AF10</f>
        <v>2.7999999999999997E-2</v>
      </c>
      <c r="AM116" s="70">
        <f>'2020'!AG10</f>
        <v>0.51900000000000002</v>
      </c>
      <c r="AN116" s="20">
        <f>'2020'!AH10</f>
        <v>7</v>
      </c>
      <c r="AO116" s="20">
        <f>'2020'!AI10</f>
        <v>0.10526315789473684</v>
      </c>
      <c r="AP116" s="76">
        <f>'2020'!AJ10</f>
        <v>2.37</v>
      </c>
      <c r="AQ116" s="21">
        <f>'2020'!AK10</f>
        <v>3</v>
      </c>
      <c r="AR116" s="21">
        <f>'2020'!AL10</f>
        <v>10</v>
      </c>
      <c r="AS116" s="21">
        <f>'2020'!AM10</f>
        <v>3</v>
      </c>
      <c r="AT116" s="21">
        <f>'2020'!AN10</f>
        <v>6</v>
      </c>
      <c r="AU116" s="21">
        <f>'2020'!AO10</f>
        <v>7</v>
      </c>
      <c r="AV116" s="21">
        <f>'2020'!AP10</f>
        <v>6</v>
      </c>
      <c r="AW116" s="21">
        <f>'2020'!AQ10</f>
        <v>6</v>
      </c>
      <c r="AX116" s="21">
        <f>'2020'!AR10</f>
        <v>8</v>
      </c>
      <c r="AY116" s="21">
        <f>'2020'!AS10</f>
        <v>1</v>
      </c>
      <c r="AZ116" s="21">
        <f>'2020'!AT10</f>
        <v>4</v>
      </c>
      <c r="BA116" s="21">
        <f>'2020'!AU10</f>
        <v>0</v>
      </c>
      <c r="BB116" s="21">
        <f>'2020'!AV10</f>
        <v>0</v>
      </c>
      <c r="BC116" s="21">
        <f>'2020'!AW10</f>
        <v>9.42</v>
      </c>
      <c r="BD116" s="21">
        <f>'2020'!AX10</f>
        <v>7.5360000000000005</v>
      </c>
      <c r="BE116" s="21">
        <f>'2020'!AY10</f>
        <v>0.71250000000000002</v>
      </c>
      <c r="BF116" s="130">
        <f>'2020'!AZ10</f>
        <v>0.35625000000000001</v>
      </c>
      <c r="BG116" s="103">
        <f>'2020'!BA10</f>
        <v>0</v>
      </c>
      <c r="BH116" s="23">
        <f>'2020'!BB10</f>
        <v>1</v>
      </c>
      <c r="BI116" s="23">
        <f>'2020'!BC10</f>
        <v>0</v>
      </c>
      <c r="BJ116" s="23">
        <f>'2020'!BD10</f>
        <v>0</v>
      </c>
      <c r="BK116" s="23">
        <f>'2020'!BE10</f>
        <v>0</v>
      </c>
      <c r="BL116" s="23">
        <f>'2020'!BF10</f>
        <v>0</v>
      </c>
      <c r="BM116" s="23">
        <f>'2020'!BG10</f>
        <v>0</v>
      </c>
      <c r="BN116" s="74">
        <f>'2020'!BH10</f>
        <v>0</v>
      </c>
      <c r="BO116" s="74">
        <f>'2020'!BI10</f>
        <v>0</v>
      </c>
      <c r="BP116" s="74">
        <f>'2020'!BJ10</f>
        <v>0</v>
      </c>
      <c r="BQ116" s="23">
        <f>'2020'!BK10</f>
        <v>0</v>
      </c>
      <c r="BR116" s="23">
        <f>'2020'!BL10</f>
        <v>1</v>
      </c>
      <c r="BS116" s="55">
        <f>'2020'!BM10</f>
        <v>0</v>
      </c>
      <c r="BT116" s="61">
        <f>'2020'!BN10</f>
        <v>0</v>
      </c>
      <c r="BU116" s="61">
        <f>'2020'!BO10</f>
        <v>0</v>
      </c>
      <c r="BV116" s="61">
        <f>'2020'!BP10</f>
        <v>0</v>
      </c>
      <c r="BW116" s="72">
        <f>'2020'!BQ10</f>
        <v>0</v>
      </c>
      <c r="BX116" s="61">
        <f>'2020'!BR10</f>
        <v>0</v>
      </c>
      <c r="BY116" s="22">
        <f>'2020'!BS10</f>
        <v>875</v>
      </c>
      <c r="BZ116" s="23">
        <f>'2020'!BT10</f>
        <v>3779</v>
      </c>
      <c r="CA116" s="23">
        <f>'2020'!BU10</f>
        <v>6</v>
      </c>
      <c r="CB116" s="23">
        <f>'2020'!BV10</f>
        <v>3</v>
      </c>
      <c r="CC116" s="23">
        <f>'2020'!BW10</f>
        <v>134</v>
      </c>
      <c r="CD116" s="23">
        <f>'2020'!BX10</f>
        <v>73</v>
      </c>
      <c r="CE116" s="23">
        <f>'2020'!BY10</f>
        <v>69.3</v>
      </c>
      <c r="CF116" s="74">
        <f>'2020'!BZ10</f>
        <v>3.6</v>
      </c>
      <c r="CG116" s="74">
        <f>'2020'!CA10</f>
        <v>2.9</v>
      </c>
      <c r="CH116" s="74">
        <f>'2020'!CB10</f>
        <v>36</v>
      </c>
      <c r="CI116" s="23">
        <f>'2020'!CC10</f>
        <v>216</v>
      </c>
      <c r="CJ116" s="23">
        <f>'2020'!CD10</f>
        <v>1974</v>
      </c>
      <c r="CK116" s="55">
        <f>'2020'!CE10</f>
        <v>11</v>
      </c>
      <c r="CL116" s="61">
        <f>'2020'!CF10</f>
        <v>6.8</v>
      </c>
      <c r="CM116" s="61">
        <f>'2020'!CG10</f>
        <v>0</v>
      </c>
      <c r="CN116" s="61">
        <f>'2020'!CH10</f>
        <v>0</v>
      </c>
      <c r="CO116" s="73">
        <f>'2020'!CI10</f>
        <v>2.5</v>
      </c>
      <c r="CP116" s="62">
        <f>'2020'!CJ10</f>
        <v>9</v>
      </c>
      <c r="CQ116" s="22">
        <f>'2020'!CK10</f>
        <v>2260</v>
      </c>
      <c r="CR116" s="23">
        <f>'2020'!CL10</f>
        <v>3941</v>
      </c>
      <c r="CS116" s="23">
        <f>'2020'!CM10</f>
        <v>17</v>
      </c>
      <c r="CT116" s="23">
        <f>'2020'!CN10</f>
        <v>9</v>
      </c>
      <c r="CU116" s="23">
        <f>'2020'!CO10</f>
        <v>261</v>
      </c>
      <c r="CV116" s="23">
        <f>'2020'!CP10</f>
        <v>166</v>
      </c>
      <c r="CW116" s="23">
        <f>'2020'!CQ10</f>
        <v>73.900000000000006</v>
      </c>
      <c r="CX116" s="24">
        <f>'2020'!CR10</f>
        <v>5.0999999999999996</v>
      </c>
      <c r="CY116" s="24">
        <f>'2020'!CS10</f>
        <v>3.5</v>
      </c>
      <c r="CZ116" s="23">
        <f>'2020'!CT10</f>
        <v>45.2</v>
      </c>
      <c r="DA116" s="23">
        <f>'2020'!CU10</f>
        <v>133</v>
      </c>
      <c r="DB116" s="23">
        <f>'2020'!CV10</f>
        <v>1871</v>
      </c>
      <c r="DC116" s="55">
        <f>'2020'!CW10</f>
        <v>11</v>
      </c>
      <c r="DD116" s="61">
        <f>'2020'!CX10</f>
        <v>5.0999999999999996</v>
      </c>
      <c r="DE116" s="61">
        <f>'2020'!CY10</f>
        <v>1</v>
      </c>
      <c r="DF116" s="61">
        <f>'2020'!CZ10</f>
        <v>1</v>
      </c>
      <c r="DG116" s="73">
        <f>'2020'!DA10</f>
        <v>2.77</v>
      </c>
      <c r="DH116" s="62">
        <f>'2020'!DB10</f>
        <v>4</v>
      </c>
      <c r="DI116" s="22">
        <f>'2020'!DC10</f>
        <v>2601</v>
      </c>
      <c r="DJ116" s="23">
        <f>'2020'!DD10</f>
        <v>2804</v>
      </c>
      <c r="DK116" s="23">
        <f>'2020'!DE10</f>
        <v>22</v>
      </c>
      <c r="DL116" s="23">
        <f>'2020'!DF10</f>
        <v>7</v>
      </c>
      <c r="DM116" s="23">
        <f>'2020'!DG10</f>
        <v>325</v>
      </c>
      <c r="DN116" s="23">
        <f>'2020'!DH10</f>
        <v>210</v>
      </c>
      <c r="DO116" s="23">
        <f>'2020'!DI10</f>
        <v>73.599999999999994</v>
      </c>
      <c r="DP116" s="74">
        <f>'2020'!DJ10</f>
        <v>7</v>
      </c>
      <c r="DQ116" s="74">
        <f>'2020'!DK10</f>
        <v>2.8</v>
      </c>
      <c r="DR116" s="74">
        <f>'2020'!DL10</f>
        <v>51.9</v>
      </c>
      <c r="DS116" s="23">
        <f>'2020'!DM10</f>
        <v>411</v>
      </c>
      <c r="DT116" s="23">
        <f>'2020'!DN10</f>
        <v>2800</v>
      </c>
      <c r="DU116" s="55">
        <f>'2020'!DO10</f>
        <v>38</v>
      </c>
      <c r="DV116" s="61">
        <f>'2020'!DP10</f>
        <v>7</v>
      </c>
      <c r="DW116" s="61">
        <f>'2020'!DQ10</f>
        <v>2</v>
      </c>
      <c r="DX116" s="61">
        <f>'2020'!DR10</f>
        <v>4</v>
      </c>
      <c r="DY116" s="73">
        <f>'2020'!DS10</f>
        <v>2.37</v>
      </c>
      <c r="DZ116" s="62">
        <f>'2020'!DT10</f>
        <v>14</v>
      </c>
      <c r="EA116" s="22">
        <f>'2020'!DU10</f>
        <v>3058</v>
      </c>
      <c r="EB116" s="23">
        <f>'2020'!DV10</f>
        <v>3261</v>
      </c>
      <c r="EC116" s="23">
        <f>'2020'!DW10</f>
        <v>23</v>
      </c>
      <c r="ED116" s="23">
        <f>'2020'!DX10</f>
        <v>8</v>
      </c>
      <c r="EE116" s="23">
        <f>'2020'!DY10</f>
        <v>384</v>
      </c>
      <c r="EF116" s="23">
        <f>'2020'!DZ10</f>
        <v>212</v>
      </c>
      <c r="EG116" s="23">
        <f>'2020'!EA10</f>
        <v>65.3</v>
      </c>
      <c r="EH116" s="24">
        <f>'2020'!EB10</f>
        <v>4.8</v>
      </c>
      <c r="EI116" s="24">
        <f>'2020'!EC10</f>
        <v>4.0999999999999996</v>
      </c>
      <c r="EJ116" s="24">
        <f>'2020'!ED10</f>
        <v>39.299999999999997</v>
      </c>
      <c r="EK116" s="23">
        <f>'2020'!EE10</f>
        <v>249</v>
      </c>
      <c r="EL116" s="23">
        <f>'2020'!EF10</f>
        <v>2170</v>
      </c>
      <c r="EM116" s="55">
        <f>'2020'!EG10</f>
        <v>46</v>
      </c>
      <c r="EN116" s="73">
        <f>'2020'!EH10</f>
        <v>3.7</v>
      </c>
      <c r="EO116" s="61">
        <f>'2020'!EI10</f>
        <v>5</v>
      </c>
      <c r="EP116" s="61">
        <f>'2020'!EJ10</f>
        <v>3</v>
      </c>
      <c r="EQ116" s="73">
        <f>'2020'!EK10</f>
        <v>0.73</v>
      </c>
      <c r="ER116" s="62">
        <f>'2020'!EL10</f>
        <v>9</v>
      </c>
    </row>
    <row r="117" spans="1:148" ht="15.75" customHeight="1" x14ac:dyDescent="0.2">
      <c r="A117" s="111">
        <f t="shared" si="4"/>
        <v>115</v>
      </c>
      <c r="B117" s="109">
        <f>'2026 - WIP'!A21</f>
        <v>19</v>
      </c>
      <c r="C117" s="109">
        <v>2026</v>
      </c>
      <c r="D117" s="86" t="str">
        <f>'2026 - WIP'!B21</f>
        <v>Behren Morton</v>
      </c>
      <c r="E117" s="86" t="str" cm="1">
        <f t="array" ref="E117">_xlfn.IFS(F117&gt;13,"Cornerstone",AND(F117&gt;11.5,F117&lt;13),"Elite",AND(F117&gt;10,F117&lt;11.5),"Elite Upside",AND(F117&gt;=8.5,F117&lt;10),"Upside",AND(F117&gt;6.25,F117&lt;8.5),"Upside Lite",AND(F117&gt;4.5,F117&lt;6.25),"Outlier",AND(F117&gt;=3.5,F117&lt;4.5),"Outlier Lite",F117&lt;3.5,"Purgatory")</f>
        <v>Outlier Lite</v>
      </c>
      <c r="F117" s="11">
        <f>'2026 - WIP'!C21</f>
        <v>3.8400000000000007</v>
      </c>
      <c r="G117" s="11">
        <f t="shared" si="5"/>
        <v>44.4</v>
      </c>
      <c r="H117" s="245">
        <f t="shared" si="6"/>
        <v>-0.41564435522212828</v>
      </c>
      <c r="I117" s="43" t="str">
        <f>'2026 - WIP'!D21</f>
        <v>Texas Tech</v>
      </c>
      <c r="J117" s="14">
        <f>'2026 - WIP'!E21</f>
        <v>3</v>
      </c>
      <c r="K117" s="44">
        <f>'2026 - WIP'!F21</f>
        <v>37629</v>
      </c>
      <c r="L117" s="15">
        <f>'2026 - WIP'!G21</f>
        <v>22.734246575342464</v>
      </c>
      <c r="M117" s="15">
        <f>'2026 - WIP'!H21</f>
        <v>0</v>
      </c>
      <c r="N117" s="15">
        <f>'2026 - WIP'!I21</f>
        <v>23.315068493150687</v>
      </c>
      <c r="O117" s="15" t="str">
        <f>'2026 - WIP'!J21</f>
        <v>Pocket Passer</v>
      </c>
      <c r="P117" s="14">
        <f>'2026 - WIP'!K21</f>
        <v>74</v>
      </c>
      <c r="Q117" s="14">
        <f>'2026 - WIP'!L21</f>
        <v>210</v>
      </c>
      <c r="R117" s="15">
        <f t="shared" si="7"/>
        <v>26.962105786885058</v>
      </c>
      <c r="S117" s="14">
        <f>'2026 - WIP'!M21</f>
        <v>4.7</v>
      </c>
      <c r="T117" s="16">
        <f>'2026 - WIP'!N21</f>
        <v>0</v>
      </c>
      <c r="U117" s="46">
        <f>'2026 - WIP'!O21</f>
        <v>0</v>
      </c>
      <c r="V117" s="47">
        <f>'2026 - WIP'!P21</f>
        <v>0.28451349974528783</v>
      </c>
      <c r="W117" s="47">
        <f>'2026 - WIP'!Q21</f>
        <v>0.6026785714285714</v>
      </c>
      <c r="X117" s="47">
        <f>'2026 - WIP'!R21</f>
        <v>0.86466165413533835</v>
      </c>
      <c r="Y117" s="47">
        <f>'2026 - WIP'!S21</f>
        <v>0.72597137014314927</v>
      </c>
      <c r="Z117" s="17">
        <f>'2026 - WIP'!T21</f>
        <v>0.86466165413533835</v>
      </c>
      <c r="AA117" s="17">
        <f>'2026 - WIP'!U21</f>
        <v>0.77819548872180455</v>
      </c>
      <c r="AB117" s="17">
        <f>'2026 - WIP'!V21</f>
        <v>6.6949152542372881E-2</v>
      </c>
      <c r="AC117" s="17">
        <f>'2026 - WIP'!W21</f>
        <v>4.2774566473988439E-2</v>
      </c>
      <c r="AD117" s="17">
        <f>'2026 - WIP'!X21</f>
        <v>5.4861859508180663E-2</v>
      </c>
      <c r="AE117" s="18">
        <f>'2026 - WIP'!Y21</f>
        <v>4.9375673557362595E-2</v>
      </c>
      <c r="AF117" s="19">
        <f>'2026 - WIP'!Z21</f>
        <v>20.660273972602738</v>
      </c>
      <c r="AG117" s="20">
        <f>'2026 - WIP'!AA21</f>
        <v>86.0712001460751</v>
      </c>
      <c r="AH117" s="71">
        <f>'2026 - WIP'!AB21</f>
        <v>0.68316831683168322</v>
      </c>
      <c r="AI117" s="102">
        <f>'2026 - WIP'!AC21</f>
        <v>15.434782608695652</v>
      </c>
      <c r="AJ117" s="71">
        <f>'2026 - WIP'!AD21</f>
        <v>0.76800000000000002</v>
      </c>
      <c r="AK117" s="71">
        <f>'2026 - WIP'!AE21</f>
        <v>5.9000000000000004E-2</v>
      </c>
      <c r="AL117" s="71">
        <f>'2026 - WIP'!AF21</f>
        <v>9.0000000000000011E-3</v>
      </c>
      <c r="AM117" s="70">
        <f>'2026 - WIP'!AG21</f>
        <v>0.44400000000000001</v>
      </c>
      <c r="AN117" s="20">
        <f>'2026 - WIP'!AH21</f>
        <v>4.625</v>
      </c>
      <c r="AO117" s="20">
        <f>'2026 - WIP'!AI21</f>
        <v>0.125</v>
      </c>
      <c r="AP117" s="76">
        <f>'2026 - WIP'!AJ21</f>
        <v>1.29</v>
      </c>
      <c r="AQ117" s="21">
        <f>'2026 - WIP'!AK21</f>
        <v>3</v>
      </c>
      <c r="AR117" s="21">
        <f>'2026 - WIP'!AL21</f>
        <v>10</v>
      </c>
      <c r="AS117" s="21">
        <f>'2026 - WIP'!AM21</f>
        <v>6</v>
      </c>
      <c r="AT117" s="21">
        <f>'2026 - WIP'!AN21</f>
        <v>3</v>
      </c>
      <c r="AU117" s="21">
        <f>'2026 - WIP'!AO21</f>
        <v>10</v>
      </c>
      <c r="AV117" s="21">
        <f>'2026 - WIP'!AP21</f>
        <v>2</v>
      </c>
      <c r="AW117" s="21">
        <f>'2026 - WIP'!AQ21</f>
        <v>1</v>
      </c>
      <c r="AX117" s="21">
        <f>'2026 - WIP'!AR21</f>
        <v>3</v>
      </c>
      <c r="AY117" s="21">
        <f>'2026 - WIP'!AS21</f>
        <v>1</v>
      </c>
      <c r="AZ117" s="21">
        <f>'2026 - WIP'!AT21</f>
        <v>0</v>
      </c>
      <c r="BA117" s="21">
        <f>'2026 - WIP'!AU21</f>
        <v>0</v>
      </c>
      <c r="BB117" s="21">
        <f>'2026 - WIP'!AV21</f>
        <v>0</v>
      </c>
      <c r="BC117" s="21">
        <f>'2026 - WIP'!AW21</f>
        <v>9.4400000000000013</v>
      </c>
      <c r="BD117" s="21">
        <f>'2026 - WIP'!AX21</f>
        <v>7.080000000000001</v>
      </c>
      <c r="BE117" s="21">
        <f>'2026 - WIP'!AY21</f>
        <v>0.1875</v>
      </c>
      <c r="BF117" s="130">
        <f>'2026 - WIP'!AZ21</f>
        <v>0</v>
      </c>
      <c r="BG117" s="103">
        <f>'2026 - WIP'!BA21</f>
        <v>0</v>
      </c>
      <c r="BH117" s="23">
        <f>'2026 - WIP'!BB21</f>
        <v>3344</v>
      </c>
      <c r="BI117" s="23">
        <f>'2026 - WIP'!BC21</f>
        <v>0</v>
      </c>
      <c r="BJ117" s="23">
        <f>'2026 - WIP'!BD21</f>
        <v>0</v>
      </c>
      <c r="BK117" s="23">
        <f>'2026 - WIP'!BE21</f>
        <v>3</v>
      </c>
      <c r="BL117" s="23">
        <f>'2026 - WIP'!BF21</f>
        <v>1</v>
      </c>
      <c r="BM117" s="23">
        <f>'2026 - WIP'!BG21</f>
        <v>50</v>
      </c>
      <c r="BN117" s="74">
        <f>'2026 - WIP'!BH21</f>
        <v>0</v>
      </c>
      <c r="BO117" s="74">
        <f>'2026 - WIP'!BI21</f>
        <v>0</v>
      </c>
      <c r="BP117" s="74">
        <f>'2026 - WIP'!BJ21</f>
        <v>0</v>
      </c>
      <c r="BQ117" s="23">
        <f>'2026 - WIP'!BK21</f>
        <v>15</v>
      </c>
      <c r="BR117" s="23">
        <f>'2026 - WIP'!BL21</f>
        <v>2283</v>
      </c>
      <c r="BS117" s="55">
        <f>'2026 - WIP'!BM21</f>
        <v>2</v>
      </c>
      <c r="BT117" s="61">
        <f>'2026 - WIP'!BN21</f>
        <v>7.5</v>
      </c>
      <c r="BU117" s="61">
        <f>'2026 - WIP'!BO21</f>
        <v>0</v>
      </c>
      <c r="BV117" s="61">
        <f>'2026 - WIP'!BP21</f>
        <v>0</v>
      </c>
      <c r="BW117" s="72">
        <f>'2026 - WIP'!BQ21</f>
        <v>13</v>
      </c>
      <c r="BX117" s="61">
        <f>'2026 - WIP'!BR21</f>
        <v>1</v>
      </c>
      <c r="BY117" s="22">
        <f>'2026 - WIP'!BS21</f>
        <v>1117</v>
      </c>
      <c r="BZ117" s="23">
        <f>'2026 - WIP'!BT21</f>
        <v>3926</v>
      </c>
      <c r="CA117" s="23">
        <f>'2026 - WIP'!BU21</f>
        <v>7</v>
      </c>
      <c r="CB117" s="23">
        <f>'2026 - WIP'!BV21</f>
        <v>6</v>
      </c>
      <c r="CC117" s="23">
        <f>'2026 - WIP'!BW21</f>
        <v>169</v>
      </c>
      <c r="CD117" s="23">
        <f>'2026 - WIP'!BX21</f>
        <v>96</v>
      </c>
      <c r="CE117" s="23">
        <f>'2026 - WIP'!BY21</f>
        <v>65.599999999999994</v>
      </c>
      <c r="CF117" s="74">
        <f>'2026 - WIP'!BZ21</f>
        <v>1.7</v>
      </c>
      <c r="CG117" s="74">
        <f>'2026 - WIP'!CA21</f>
        <v>4.3</v>
      </c>
      <c r="CH117" s="74">
        <f>'2026 - WIP'!CB21</f>
        <v>26.1</v>
      </c>
      <c r="CI117" s="23">
        <f>'2026 - WIP'!CC21</f>
        <v>151</v>
      </c>
      <c r="CJ117" s="23">
        <f>'2026 - WIP'!CD21</f>
        <v>2310</v>
      </c>
      <c r="CK117" s="55">
        <f>'2026 - WIP'!CE21</f>
        <v>32</v>
      </c>
      <c r="CL117" s="61">
        <f>'2026 - WIP'!CF21</f>
        <v>4.71875</v>
      </c>
      <c r="CM117" s="61">
        <f>'2026 - WIP'!CG21</f>
        <v>2</v>
      </c>
      <c r="CN117" s="61">
        <f>'2026 - WIP'!CH21</f>
        <v>4</v>
      </c>
      <c r="CO117" s="73">
        <f>'2026 - WIP'!CI21</f>
        <v>3.94</v>
      </c>
      <c r="CP117" s="62">
        <f>'2026 - WIP'!CJ21</f>
        <v>15</v>
      </c>
      <c r="CQ117" s="22">
        <f>'2026 - WIP'!CK21</f>
        <v>1755</v>
      </c>
      <c r="CR117" s="23">
        <f>'2026 - WIP'!CL21</f>
        <v>2912</v>
      </c>
      <c r="CS117" s="23">
        <f>'2026 - WIP'!CM21</f>
        <v>15</v>
      </c>
      <c r="CT117" s="23">
        <f>'2026 - WIP'!CN21</f>
        <v>8</v>
      </c>
      <c r="CU117" s="23">
        <f>'2026 - WIP'!CO21</f>
        <v>292</v>
      </c>
      <c r="CV117" s="23">
        <f>'2026 - WIP'!CP21</f>
        <v>181</v>
      </c>
      <c r="CW117" s="23">
        <f>'2026 - WIP'!CQ21</f>
        <v>72.400000000000006</v>
      </c>
      <c r="CX117" s="24">
        <f>'2026 - WIP'!CR21</f>
        <v>3.6</v>
      </c>
      <c r="CY117" s="24">
        <f>'2026 - WIP'!CS21</f>
        <v>4.4000000000000004</v>
      </c>
      <c r="CZ117" s="23">
        <f>'2026 - WIP'!CT21</f>
        <v>39</v>
      </c>
      <c r="DA117" s="23">
        <f>'2026 - WIP'!CU21</f>
        <v>104</v>
      </c>
      <c r="DB117" s="23">
        <f>'2026 - WIP'!CV21</f>
        <v>2295</v>
      </c>
      <c r="DC117" s="55">
        <f>'2026 - WIP'!CW21</f>
        <v>39</v>
      </c>
      <c r="DD117" s="61">
        <f>'2026 - WIP'!CX21</f>
        <v>2.6666666666666665</v>
      </c>
      <c r="DE117" s="61">
        <f>'2026 - WIP'!CY21</f>
        <v>4</v>
      </c>
      <c r="DF117" s="61">
        <f>'2026 - WIP'!CZ21</f>
        <v>5</v>
      </c>
      <c r="DG117" s="73">
        <f>'2026 - WIP'!DA21</f>
        <v>1.95</v>
      </c>
      <c r="DH117" s="62">
        <f>'2026 - WIP'!DB21</f>
        <v>3</v>
      </c>
      <c r="DI117" s="22">
        <f>'2026 - WIP'!DC21</f>
        <v>3335</v>
      </c>
      <c r="DJ117" s="23">
        <f>'2026 - WIP'!DD21</f>
        <v>3857</v>
      </c>
      <c r="DK117" s="23">
        <f>'2026 - WIP'!DE21</f>
        <v>27</v>
      </c>
      <c r="DL117" s="23">
        <f>'2026 - WIP'!DF21</f>
        <v>8</v>
      </c>
      <c r="DM117" s="23">
        <f>'2026 - WIP'!DG21</f>
        <v>467</v>
      </c>
      <c r="DN117" s="23">
        <f>'2026 - WIP'!DH21</f>
        <v>295</v>
      </c>
      <c r="DO117" s="23">
        <f>'2026 - WIP'!DI21</f>
        <v>74.2</v>
      </c>
      <c r="DP117" s="74">
        <f>'2026 - WIP'!DJ21</f>
        <v>4.0999999999999996</v>
      </c>
      <c r="DQ117" s="74">
        <f>'2026 - WIP'!DK21</f>
        <v>2.8</v>
      </c>
      <c r="DR117" s="74">
        <f>'2026 - WIP'!DL21</f>
        <v>39.1</v>
      </c>
      <c r="DS117" s="23">
        <f>'2026 - WIP'!DM21</f>
        <v>158</v>
      </c>
      <c r="DT117" s="23">
        <f>'2026 - WIP'!DN21</f>
        <v>2360</v>
      </c>
      <c r="DU117" s="55">
        <f>'2026 - WIP'!DO21</f>
        <v>38</v>
      </c>
      <c r="DV117" s="61">
        <f>'2026 - WIP'!DP21</f>
        <v>4.1578947368421053</v>
      </c>
      <c r="DW117" s="61">
        <f>'2026 - WIP'!DQ21</f>
        <v>1</v>
      </c>
      <c r="DX117" s="61">
        <f>'2026 - WIP'!DR21</f>
        <v>2</v>
      </c>
      <c r="DY117" s="73">
        <f>'2026 - WIP'!DS21</f>
        <v>1.29</v>
      </c>
      <c r="DZ117" s="62">
        <f>'2026 - WIP'!DT21</f>
        <v>4</v>
      </c>
      <c r="EA117" s="22">
        <f>'2026 - WIP'!DU21</f>
        <v>1065</v>
      </c>
      <c r="EB117" s="23">
        <f>'2026 - WIP'!DV21</f>
        <v>1467</v>
      </c>
      <c r="EC117" s="23">
        <f>'2026 - WIP'!DW21</f>
        <v>11</v>
      </c>
      <c r="ED117" s="23">
        <f>'2026 - WIP'!DX21</f>
        <v>3</v>
      </c>
      <c r="EE117" s="23">
        <f>'2026 - WIP'!DY21</f>
        <v>101</v>
      </c>
      <c r="EF117" s="23">
        <f>'2026 - WIP'!DZ21</f>
        <v>69</v>
      </c>
      <c r="EG117" s="23">
        <f>'2026 - WIP'!EA21</f>
        <v>76.8</v>
      </c>
      <c r="EH117" s="24">
        <f>'2026 - WIP'!EB21</f>
        <v>5.9</v>
      </c>
      <c r="EI117" s="24">
        <f>'2026 - WIP'!EC21</f>
        <v>0.9</v>
      </c>
      <c r="EJ117" s="24">
        <f>'2026 - WIP'!ED21</f>
        <v>44.4</v>
      </c>
      <c r="EK117" s="23">
        <f>'2026 - WIP'!EE21</f>
        <v>37</v>
      </c>
      <c r="EL117" s="23">
        <f>'2026 - WIP'!EF21</f>
        <v>865</v>
      </c>
      <c r="EM117" s="55">
        <f>'2026 - WIP'!EG21</f>
        <v>8</v>
      </c>
      <c r="EN117" s="73">
        <f>'2026 - WIP'!EH21</f>
        <v>4.625</v>
      </c>
      <c r="EO117" s="61">
        <f>'2026 - WIP'!EI21</f>
        <v>0</v>
      </c>
      <c r="EP117" s="61">
        <f>'2026 - WIP'!EJ21</f>
        <v>1</v>
      </c>
      <c r="EQ117" s="73">
        <f>'2026 - WIP'!EK21</f>
        <v>1</v>
      </c>
      <c r="ER117" s="62">
        <f>'2026 - WIP'!EL21</f>
        <v>2</v>
      </c>
    </row>
    <row r="118" spans="1:148" ht="15.75" customHeight="1" x14ac:dyDescent="0.2">
      <c r="A118" s="111">
        <f t="shared" si="4"/>
        <v>116</v>
      </c>
      <c r="B118" s="109">
        <f>'2018'!A12</f>
        <v>10</v>
      </c>
      <c r="C118" s="109">
        <v>2018</v>
      </c>
      <c r="D118" s="86" t="str">
        <f>'2018'!B12</f>
        <v>JT Barrett</v>
      </c>
      <c r="E118" s="86" t="str" cm="1">
        <f t="array" ref="E118">_xlfn.IFS(F118&gt;13,"Cornerstone",AND(F118&gt;11.5,F118&lt;13),"Elite",AND(F118&gt;10,F118&lt;11.5),"Elite Upside",AND(F118&gt;=8.5,F118&lt;10),"Upside",AND(F118&gt;6.25,F118&lt;8.5),"Upside Lite",AND(F118&gt;4.5,F118&lt;6.25),"Outlier",AND(F118&gt;=3.5,F118&lt;4.5),"Outlier Lite",F118&lt;3.5,"Purgatory")</f>
        <v>Outlier Lite</v>
      </c>
      <c r="F118" s="11">
        <f>'2018'!C12</f>
        <v>3.8375000000000004</v>
      </c>
      <c r="G118" s="11">
        <f t="shared" si="5"/>
        <v>43.9</v>
      </c>
      <c r="H118" s="245">
        <f t="shared" si="6"/>
        <v>-0.41637420394968988</v>
      </c>
      <c r="I118" s="43" t="str">
        <f>'2018'!D12</f>
        <v>Ohio State</v>
      </c>
      <c r="J118" s="14">
        <f>'2018'!E12</f>
        <v>2</v>
      </c>
      <c r="K118" s="44">
        <f>'2018'!F12</f>
        <v>34722</v>
      </c>
      <c r="L118" s="15">
        <f>'2018'!G12</f>
        <v>30.698630136986303</v>
      </c>
      <c r="M118" s="15" t="str">
        <f>'2018'!H12</f>
        <v>SR</v>
      </c>
      <c r="N118" s="15">
        <f>'2018'!I12</f>
        <v>23.273972602739725</v>
      </c>
      <c r="O118" s="15" t="str">
        <f>'2018'!J12</f>
        <v>Dual Threat</v>
      </c>
      <c r="P118" s="14">
        <f>'2018'!K12</f>
        <v>73</v>
      </c>
      <c r="Q118" s="14">
        <f>'2018'!L12</f>
        <v>224</v>
      </c>
      <c r="R118" s="15">
        <f t="shared" si="7"/>
        <v>29.55290999716922</v>
      </c>
      <c r="S118" s="14">
        <f>'2018'!M12</f>
        <v>4.7</v>
      </c>
      <c r="T118" s="16">
        <f>'2018'!N12</f>
        <v>0</v>
      </c>
      <c r="U118" s="46">
        <f>'2018'!O12</f>
        <v>0</v>
      </c>
      <c r="V118" s="47">
        <f>'2018'!P12</f>
        <v>0.76045319665497702</v>
      </c>
      <c r="W118" s="47">
        <f>'2018'!Q12</f>
        <v>0.40383048084759576</v>
      </c>
      <c r="X118" s="47">
        <f>'2018'!R12</f>
        <v>0.91873426824883131</v>
      </c>
      <c r="Y118" s="47">
        <f>'2018'!S12</f>
        <v>0.8312041315574884</v>
      </c>
      <c r="Z118" s="17">
        <f>'2018'!T12</f>
        <v>0.87496919990315991</v>
      </c>
      <c r="AA118" s="17">
        <f>'2018'!U12</f>
        <v>0.87496919990315991</v>
      </c>
      <c r="AB118" s="17">
        <f>'2018'!V12</f>
        <v>0.28931572629051622</v>
      </c>
      <c r="AC118" s="17">
        <f>'2018'!W12</f>
        <v>0.2505592841163311</v>
      </c>
      <c r="AD118" s="17">
        <f>'2018'!X12</f>
        <v>0.26993750520342363</v>
      </c>
      <c r="AE118" s="18">
        <f>'2018'!Y12</f>
        <v>0.26993750520342363</v>
      </c>
      <c r="AF118" s="19">
        <f>'2018'!Z12</f>
        <v>19.616438356164384</v>
      </c>
      <c r="AG118" s="20">
        <f>'2018'!AA12</f>
        <v>91.80928015581344</v>
      </c>
      <c r="AH118" s="71">
        <f>'2018'!AB12</f>
        <v>0.82978723404255317</v>
      </c>
      <c r="AI118" s="102">
        <f>'2018'!AC12</f>
        <v>12.688796680497925</v>
      </c>
      <c r="AJ118" s="71">
        <f>'2018'!AD12</f>
        <v>0.75800000000000001</v>
      </c>
      <c r="AK118" s="71">
        <f>'2018'!AE12</f>
        <v>5.5E-2</v>
      </c>
      <c r="AL118" s="71">
        <f>'2018'!AF12</f>
        <v>2.8999999999999998E-2</v>
      </c>
      <c r="AM118" s="70">
        <f>'2018'!AG12</f>
        <v>0.379</v>
      </c>
      <c r="AN118" s="20">
        <f>'2018'!AH12</f>
        <v>5.8</v>
      </c>
      <c r="AO118" s="20">
        <f>'2018'!AI12</f>
        <v>0.16756756756756758</v>
      </c>
      <c r="AP118" s="76">
        <f>'2018'!AJ12</f>
        <v>2.71</v>
      </c>
      <c r="AQ118" s="21">
        <f>'2018'!AK12</f>
        <v>6</v>
      </c>
      <c r="AR118" s="21">
        <f>'2018'!AL12</f>
        <v>5</v>
      </c>
      <c r="AS118" s="21">
        <f>'2018'!AM12</f>
        <v>5</v>
      </c>
      <c r="AT118" s="21">
        <f>'2018'!AN12</f>
        <v>3</v>
      </c>
      <c r="AU118" s="21">
        <f>'2018'!AO12</f>
        <v>7</v>
      </c>
      <c r="AV118" s="21">
        <f>'2018'!AP12</f>
        <v>0</v>
      </c>
      <c r="AW118" s="21">
        <f>'2018'!AQ12</f>
        <v>9</v>
      </c>
      <c r="AX118" s="21">
        <f>'2018'!AR12</f>
        <v>5</v>
      </c>
      <c r="AY118" s="21">
        <f>'2018'!AS12</f>
        <v>3</v>
      </c>
      <c r="AZ118" s="21">
        <f>'2018'!AT12</f>
        <v>5</v>
      </c>
      <c r="BA118" s="21">
        <f>'2018'!AU12</f>
        <v>0</v>
      </c>
      <c r="BB118" s="21">
        <f>'2018'!AV12</f>
        <v>0</v>
      </c>
      <c r="BC118" s="21">
        <f>'2018'!AW12</f>
        <v>6.15</v>
      </c>
      <c r="BD118" s="21">
        <f>'2018'!AX12</f>
        <v>6.15</v>
      </c>
      <c r="BE118" s="21">
        <f>'2018'!AY12</f>
        <v>0.82499999999999996</v>
      </c>
      <c r="BF118" s="130">
        <f>'2018'!AZ12</f>
        <v>0.82499999999999996</v>
      </c>
      <c r="BG118" s="103">
        <f>'2018'!BA12</f>
        <v>0</v>
      </c>
      <c r="BH118" s="23">
        <f>'2018'!BB12</f>
        <v>1</v>
      </c>
      <c r="BI118" s="23">
        <f>'2018'!BC12</f>
        <v>0</v>
      </c>
      <c r="BJ118" s="23">
        <f>'2018'!BD12</f>
        <v>0</v>
      </c>
      <c r="BK118" s="23">
        <f>'2018'!BE12</f>
        <v>0</v>
      </c>
      <c r="BL118" s="23">
        <f>'2018'!BF12</f>
        <v>0</v>
      </c>
      <c r="BM118" s="23">
        <f>'2018'!BG12</f>
        <v>0</v>
      </c>
      <c r="BN118" s="74">
        <f>'2018'!BH12</f>
        <v>0</v>
      </c>
      <c r="BO118" s="74">
        <f>'2018'!BI12</f>
        <v>0</v>
      </c>
      <c r="BP118" s="74">
        <f>'2018'!BJ12</f>
        <v>0</v>
      </c>
      <c r="BQ118" s="23">
        <f>'2018'!BK12</f>
        <v>0</v>
      </c>
      <c r="BR118" s="23">
        <f>'2018'!BL12</f>
        <v>1</v>
      </c>
      <c r="BS118" s="55">
        <f>'2018'!BM12</f>
        <v>0</v>
      </c>
      <c r="BT118" s="61">
        <f>'2018'!BN12</f>
        <v>0</v>
      </c>
      <c r="BU118" s="61">
        <f>'2018'!BO12</f>
        <v>0</v>
      </c>
      <c r="BV118" s="61">
        <f>'2018'!BP12</f>
        <v>0</v>
      </c>
      <c r="BW118" s="72">
        <f>'2018'!BQ12</f>
        <v>0</v>
      </c>
      <c r="BX118" s="61">
        <f>'2018'!BR12</f>
        <v>0</v>
      </c>
      <c r="BY118" s="22">
        <f>'2018'!BS12</f>
        <v>2819</v>
      </c>
      <c r="BZ118" s="23">
        <f>'2018'!BT12</f>
        <v>3707</v>
      </c>
      <c r="CA118" s="23">
        <f>'2018'!BU12</f>
        <v>34</v>
      </c>
      <c r="CB118" s="23">
        <f>'2018'!BV12</f>
        <v>11</v>
      </c>
      <c r="CC118" s="23">
        <f>'2018'!BW12</f>
        <v>312</v>
      </c>
      <c r="CD118" s="23">
        <f>'2018'!BX12</f>
        <v>201</v>
      </c>
      <c r="CE118" s="23">
        <f>'2018'!BY12</f>
        <v>73.2</v>
      </c>
      <c r="CF118" s="74">
        <f>'2018'!BZ12</f>
        <v>4.7</v>
      </c>
      <c r="CG118" s="74">
        <f>'2018'!CA12</f>
        <v>3.1</v>
      </c>
      <c r="CH118" s="74">
        <f>'2018'!CB12</f>
        <v>40.4</v>
      </c>
      <c r="CI118" s="23">
        <f>'2018'!CC12</f>
        <v>1100</v>
      </c>
      <c r="CJ118" s="23">
        <f>'2018'!CD12</f>
        <v>4257</v>
      </c>
      <c r="CK118" s="55">
        <f>'2018'!CE12</f>
        <v>150</v>
      </c>
      <c r="CL118" s="61">
        <f>'2018'!CF12</f>
        <v>7.3</v>
      </c>
      <c r="CM118" s="61">
        <f>'2018'!CG12</f>
        <v>11</v>
      </c>
      <c r="CN118" s="61">
        <f>'2018'!CH12</f>
        <v>39</v>
      </c>
      <c r="CO118" s="73">
        <f>'2018'!CI12</f>
        <v>3.59</v>
      </c>
      <c r="CP118" s="62">
        <f>'2018'!CJ12</f>
        <v>36</v>
      </c>
      <c r="CQ118" s="22">
        <f>'2018'!CK12</f>
        <v>991</v>
      </c>
      <c r="CR118" s="23">
        <f>'2018'!CL12</f>
        <v>2454</v>
      </c>
      <c r="CS118" s="23">
        <f>'2018'!CM12</f>
        <v>11</v>
      </c>
      <c r="CT118" s="23">
        <f>'2018'!CN12</f>
        <v>4</v>
      </c>
      <c r="CU118" s="23">
        <f>'2018'!CO12</f>
        <v>147</v>
      </c>
      <c r="CV118" s="23">
        <f>'2018'!CP12</f>
        <v>93</v>
      </c>
      <c r="CW118" s="23">
        <f>'2018'!CQ12</f>
        <v>73.7</v>
      </c>
      <c r="CX118" s="24">
        <f>'2018'!CR12</f>
        <v>4.5999999999999996</v>
      </c>
      <c r="CY118" s="24">
        <f>'2018'!CS12</f>
        <v>4</v>
      </c>
      <c r="CZ118" s="23">
        <f>'2018'!CT12</f>
        <v>45</v>
      </c>
      <c r="DA118" s="23">
        <f>'2018'!CU12</f>
        <v>703</v>
      </c>
      <c r="DB118" s="23">
        <f>'2018'!CV12</f>
        <v>3355</v>
      </c>
      <c r="DC118" s="55">
        <f>'2018'!CW12</f>
        <v>118</v>
      </c>
      <c r="DD118" s="61">
        <f>'2018'!CX12</f>
        <v>5.9</v>
      </c>
      <c r="DE118" s="61">
        <f>'2018'!CY12</f>
        <v>11</v>
      </c>
      <c r="DF118" s="61">
        <f>'2018'!CZ12</f>
        <v>22</v>
      </c>
      <c r="DG118" s="73">
        <f>'2018'!DA12</f>
        <v>2.73</v>
      </c>
      <c r="DH118" s="62">
        <f>'2018'!DB12</f>
        <v>21</v>
      </c>
      <c r="DI118" s="22">
        <f>'2018'!DC12</f>
        <v>2555</v>
      </c>
      <c r="DJ118" s="23">
        <f>'2018'!DD12</f>
        <v>2781</v>
      </c>
      <c r="DK118" s="23">
        <f>'2018'!DE12</f>
        <v>24</v>
      </c>
      <c r="DL118" s="23">
        <f>'2018'!DF12</f>
        <v>7</v>
      </c>
      <c r="DM118" s="23">
        <f>'2018'!DG12</f>
        <v>282</v>
      </c>
      <c r="DN118" s="23">
        <f>'2018'!DH12</f>
        <v>234</v>
      </c>
      <c r="DO118" s="23">
        <f>'2018'!DI12</f>
        <v>75.8</v>
      </c>
      <c r="DP118" s="74">
        <f>'2018'!DJ12</f>
        <v>3.5</v>
      </c>
      <c r="DQ118" s="74">
        <f>'2018'!DK12</f>
        <v>202</v>
      </c>
      <c r="DR118" s="74">
        <f>'2018'!DL12</f>
        <v>37.9</v>
      </c>
      <c r="DS118" s="23">
        <f>'2018'!DM12</f>
        <v>964</v>
      </c>
      <c r="DT118" s="23">
        <f>'2018'!DN12</f>
        <v>3332</v>
      </c>
      <c r="DU118" s="55">
        <f>'2018'!DO12</f>
        <v>185</v>
      </c>
      <c r="DV118" s="61">
        <f>'2018'!DP12</f>
        <v>5.2</v>
      </c>
      <c r="DW118" s="61">
        <f>'2018'!DQ12</f>
        <v>9</v>
      </c>
      <c r="DX118" s="61">
        <f>'2018'!DR12</f>
        <v>31</v>
      </c>
      <c r="DY118" s="73">
        <f>'2018'!DS12</f>
        <v>2.71</v>
      </c>
      <c r="DZ118" s="62">
        <f>'2018'!DT12</f>
        <v>30</v>
      </c>
      <c r="EA118" s="22">
        <f>'2018'!DU12</f>
        <v>3058</v>
      </c>
      <c r="EB118" s="23">
        <f>'2018'!DV12</f>
        <v>3679</v>
      </c>
      <c r="EC118" s="23">
        <f>'2018'!DW12</f>
        <v>35</v>
      </c>
      <c r="ED118" s="23">
        <f>'2018'!DX12</f>
        <v>9</v>
      </c>
      <c r="EE118" s="23">
        <f>'2018'!DY12</f>
        <v>373</v>
      </c>
      <c r="EF118" s="23">
        <f>'2018'!DZ12</f>
        <v>241</v>
      </c>
      <c r="EG118" s="23">
        <f>'2018'!EA12</f>
        <v>73.900000000000006</v>
      </c>
      <c r="EH118" s="24">
        <f>'2018'!EB12</f>
        <v>5.5</v>
      </c>
      <c r="EI118" s="24">
        <f>'2018'!EC12</f>
        <v>2.9</v>
      </c>
      <c r="EJ118" s="24">
        <f>'2018'!ED12</f>
        <v>34.5</v>
      </c>
      <c r="EK118" s="23">
        <f>'2018'!EE12</f>
        <v>896</v>
      </c>
      <c r="EL118" s="23">
        <f>'2018'!EF12</f>
        <v>3576</v>
      </c>
      <c r="EM118" s="55">
        <f>'2018'!EG12</f>
        <v>154</v>
      </c>
      <c r="EN118" s="73">
        <f>'2018'!EH12</f>
        <v>5.8</v>
      </c>
      <c r="EO118" s="61">
        <f>'2018'!EI12</f>
        <v>12</v>
      </c>
      <c r="EP118" s="61">
        <f>'2018'!EJ12</f>
        <v>15</v>
      </c>
      <c r="EQ118" s="73">
        <f>'2018'!EK12</f>
        <v>2.38</v>
      </c>
      <c r="ER118" s="62">
        <f>'2018'!EL12</f>
        <v>26</v>
      </c>
    </row>
    <row r="119" spans="1:148" ht="15.75" customHeight="1" x14ac:dyDescent="0.2">
      <c r="A119" s="111">
        <f t="shared" si="4"/>
        <v>117</v>
      </c>
      <c r="B119" s="109">
        <f>'2026 - WIP'!A22</f>
        <v>20</v>
      </c>
      <c r="C119" s="109">
        <v>2026</v>
      </c>
      <c r="D119" s="86" t="str">
        <f>'2026 - WIP'!B22</f>
        <v>Kevin Jennings</v>
      </c>
      <c r="E119" s="86" t="str" cm="1">
        <f t="array" ref="E119">_xlfn.IFS(F119&gt;13,"Cornerstone",AND(F119&gt;11.5,F119&lt;13),"Elite",AND(F119&gt;10,F119&lt;11.5),"Elite Upside",AND(F119&gt;=8.5,F119&lt;10),"Upside",AND(F119&gt;6.25,F119&lt;8.5),"Upside Lite",AND(F119&gt;4.5,F119&lt;6.25),"Outlier",AND(F119&gt;=3.5,F119&lt;4.5),"Outlier Lite",F119&lt;3.5,"Purgatory")</f>
        <v>Outlier Lite</v>
      </c>
      <c r="F119" s="11">
        <f>'2026 - WIP'!C22</f>
        <v>3.8205312500000006</v>
      </c>
      <c r="G119" s="11">
        <f t="shared" si="5"/>
        <v>43.4</v>
      </c>
      <c r="H119" s="245">
        <f t="shared" si="6"/>
        <v>-0.42132805218801345</v>
      </c>
      <c r="I119" s="43" t="str">
        <f>'2026 - WIP'!D22</f>
        <v>SMU</v>
      </c>
      <c r="J119" s="14">
        <f>'2026 - WIP'!E22</f>
        <v>3</v>
      </c>
      <c r="K119" s="44">
        <f>'2026 - WIP'!F22</f>
        <v>38087</v>
      </c>
      <c r="L119" s="15">
        <f>'2026 - WIP'!G22</f>
        <v>21.479452054794521</v>
      </c>
      <c r="M119" s="15" t="str">
        <f>'2026 - WIP'!H22</f>
        <v>RS JR</v>
      </c>
      <c r="N119" s="15">
        <f>'2026 - WIP'!I22</f>
        <v>22.06027397260274</v>
      </c>
      <c r="O119" s="15" t="str">
        <f>'2026 - WIP'!J22</f>
        <v>Distributor</v>
      </c>
      <c r="P119" s="14">
        <f>'2026 - WIP'!K22</f>
        <v>72</v>
      </c>
      <c r="Q119" s="14">
        <f>'2026 - WIP'!L22</f>
        <v>192</v>
      </c>
      <c r="R119" s="15">
        <f t="shared" si="7"/>
        <v>26.03959281992638</v>
      </c>
      <c r="S119" s="14">
        <f>'2026 - WIP'!M22</f>
        <v>4.7</v>
      </c>
      <c r="T119" s="16">
        <f>'2026 - WIP'!N22</f>
        <v>0</v>
      </c>
      <c r="U119" s="46">
        <f>'2026 - WIP'!O22</f>
        <v>0</v>
      </c>
      <c r="V119" s="47">
        <f>'2026 - WIP'!P22</f>
        <v>4.9793538984697593E-2</v>
      </c>
      <c r="W119" s="47">
        <f>'2026 - WIP'!Q22</f>
        <v>0.15858352578906851</v>
      </c>
      <c r="X119" s="47">
        <f>'2026 - WIP'!R22</f>
        <v>0.89116202945990175</v>
      </c>
      <c r="Y119" s="47">
        <f>'2026 - WIP'!S22</f>
        <v>1</v>
      </c>
      <c r="Z119" s="17">
        <f>'2026 - WIP'!T22</f>
        <v>0.94558101472995082</v>
      </c>
      <c r="AA119" s="17">
        <f>'2026 - WIP'!U22</f>
        <v>0.85102291325695578</v>
      </c>
      <c r="AB119" s="17">
        <f>'2026 - WIP'!V22</f>
        <v>0.17410534780860473</v>
      </c>
      <c r="AC119" s="17">
        <f>'2026 - WIP'!W22</f>
        <v>0.17337461300309598</v>
      </c>
      <c r="AD119" s="17">
        <f>'2026 - WIP'!X22</f>
        <v>0.17373998040585037</v>
      </c>
      <c r="AE119" s="18">
        <f>'2026 - WIP'!Y22</f>
        <v>0.15636598236526533</v>
      </c>
      <c r="AF119" s="19">
        <f>'2026 - WIP'!Z22</f>
        <v>20.408219178082192</v>
      </c>
      <c r="AG119" s="20">
        <f>'2026 - WIP'!AA22</f>
        <v>78.69366870498294</v>
      </c>
      <c r="AH119" s="71">
        <f>'2026 - WIP'!AB22</f>
        <v>0.68503937007874016</v>
      </c>
      <c r="AI119" s="102">
        <f>'2026 - WIP'!AC22</f>
        <v>12.942528735632184</v>
      </c>
      <c r="AJ119" s="71">
        <f>'2026 - WIP'!AD22</f>
        <v>0.77700000000000002</v>
      </c>
      <c r="AK119" s="71">
        <f>'2026 - WIP'!AE22</f>
        <v>5.2000000000000005E-2</v>
      </c>
      <c r="AL119" s="71">
        <f>'2026 - WIP'!AF22</f>
        <v>0.03</v>
      </c>
      <c r="AM119" s="70">
        <f>'2026 - WIP'!AG22</f>
        <v>0.55600000000000005</v>
      </c>
      <c r="AN119" s="20">
        <f>'2026 - WIP'!AH22</f>
        <v>5.333333333333333</v>
      </c>
      <c r="AO119" s="20">
        <f>'2026 - WIP'!AI22</f>
        <v>0.2413793103448276</v>
      </c>
      <c r="AP119" s="76">
        <f>'2026 - WIP'!AJ22</f>
        <v>1.71</v>
      </c>
      <c r="AQ119" s="21">
        <f>'2026 - WIP'!AK22</f>
        <v>4</v>
      </c>
      <c r="AR119" s="21">
        <f>'2026 - WIP'!AL22</f>
        <v>6</v>
      </c>
      <c r="AS119" s="21">
        <f>'2026 - WIP'!AM22</f>
        <v>7</v>
      </c>
      <c r="AT119" s="21">
        <f>'2026 - WIP'!AN22</f>
        <v>2</v>
      </c>
      <c r="AU119" s="21">
        <f>'2026 - WIP'!AO22</f>
        <v>7</v>
      </c>
      <c r="AV119" s="21">
        <f>'2026 - WIP'!AP22</f>
        <v>7</v>
      </c>
      <c r="AW119" s="21">
        <f>'2026 - WIP'!AQ22</f>
        <v>7</v>
      </c>
      <c r="AX119" s="21">
        <f>'2026 - WIP'!AR22</f>
        <v>4</v>
      </c>
      <c r="AY119" s="21">
        <f>'2026 - WIP'!AS22</f>
        <v>7</v>
      </c>
      <c r="AZ119" s="21">
        <f>'2026 - WIP'!AT22</f>
        <v>1</v>
      </c>
      <c r="BA119" s="21">
        <f>'2026 - WIP'!AU22</f>
        <v>0</v>
      </c>
      <c r="BB119" s="21">
        <f>'2026 - WIP'!AV22</f>
        <v>0</v>
      </c>
      <c r="BC119" s="21">
        <f>'2026 - WIP'!AW22</f>
        <v>8.4400000000000013</v>
      </c>
      <c r="BD119" s="21">
        <f>'2026 - WIP'!AX22</f>
        <v>6.7520000000000016</v>
      </c>
      <c r="BE119" s="21">
        <f>'2026 - WIP'!AY22</f>
        <v>0.71250000000000002</v>
      </c>
      <c r="BF119" s="130">
        <f>'2026 - WIP'!AZ22</f>
        <v>0.35625000000000001</v>
      </c>
      <c r="BG119" s="103">
        <f>'2026 - WIP'!BA22</f>
        <v>0</v>
      </c>
      <c r="BH119" s="23">
        <f>'2026 - WIP'!BB22</f>
        <v>1</v>
      </c>
      <c r="BI119" s="23">
        <f>'2026 - WIP'!BC22</f>
        <v>0</v>
      </c>
      <c r="BJ119" s="23">
        <f>'2026 - WIP'!BD22</f>
        <v>0</v>
      </c>
      <c r="BK119" s="23">
        <f>'2026 - WIP'!BE22</f>
        <v>0</v>
      </c>
      <c r="BL119" s="23">
        <f>'2026 - WIP'!BF22</f>
        <v>0</v>
      </c>
      <c r="BM119" s="23">
        <f>'2026 - WIP'!BG22</f>
        <v>0</v>
      </c>
      <c r="BN119" s="74">
        <f>'2026 - WIP'!BH22</f>
        <v>0</v>
      </c>
      <c r="BO119" s="74">
        <f>'2026 - WIP'!BI22</f>
        <v>0</v>
      </c>
      <c r="BP119" s="74">
        <f>'2026 - WIP'!BJ22</f>
        <v>0</v>
      </c>
      <c r="BQ119" s="23">
        <f>'2026 - WIP'!BK22</f>
        <v>0</v>
      </c>
      <c r="BR119" s="23">
        <f>'2026 - WIP'!BL22</f>
        <v>1</v>
      </c>
      <c r="BS119" s="55">
        <f>'2026 - WIP'!BM22</f>
        <v>0</v>
      </c>
      <c r="BT119" s="61">
        <f>'2026 - WIP'!BN22</f>
        <v>0</v>
      </c>
      <c r="BU119" s="61">
        <f>'2026 - WIP'!BO22</f>
        <v>0</v>
      </c>
      <c r="BV119" s="61">
        <f>'2026 - WIP'!BP22</f>
        <v>0</v>
      </c>
      <c r="BW119" s="72">
        <f>'2026 - WIP'!BQ22</f>
        <v>0</v>
      </c>
      <c r="BX119" s="61">
        <f>'2026 - WIP'!BR22</f>
        <v>0</v>
      </c>
      <c r="BY119" s="22">
        <f>'2026 - WIP'!BS22</f>
        <v>205</v>
      </c>
      <c r="BZ119" s="23">
        <f>'2026 - WIP'!BT22</f>
        <v>4117</v>
      </c>
      <c r="CA119" s="23">
        <f>'2026 - WIP'!BU22</f>
        <v>1</v>
      </c>
      <c r="CB119" s="23">
        <f>'2026 - WIP'!BV22</f>
        <v>0</v>
      </c>
      <c r="CC119" s="23">
        <f>'2026 - WIP'!BW22</f>
        <v>22</v>
      </c>
      <c r="CD119" s="23">
        <f>'2026 - WIP'!BX22</f>
        <v>17</v>
      </c>
      <c r="CE119" s="23">
        <f>'2026 - WIP'!BY22</f>
        <v>77.3</v>
      </c>
      <c r="CF119" s="74">
        <f>'2026 - WIP'!BZ22</f>
        <v>8.3000000000000007</v>
      </c>
      <c r="CG119" s="74">
        <f>'2026 - WIP'!CA22</f>
        <v>7.4</v>
      </c>
      <c r="CH119" s="74">
        <f>'2026 - WIP'!CB22</f>
        <v>75</v>
      </c>
      <c r="CI119" s="23">
        <f>'2026 - WIP'!CC22</f>
        <v>2</v>
      </c>
      <c r="CJ119" s="23">
        <f>'2026 - WIP'!CD22</f>
        <v>2213</v>
      </c>
      <c r="CK119" s="55">
        <f>'2026 - WIP'!CE22</f>
        <v>7</v>
      </c>
      <c r="CL119" s="61">
        <f>'2026 - WIP'!CF22</f>
        <v>0.3</v>
      </c>
      <c r="CM119" s="61">
        <f>'2026 - WIP'!CG22</f>
        <v>0</v>
      </c>
      <c r="CN119" s="61">
        <f>'2026 - WIP'!CH22</f>
        <v>3</v>
      </c>
      <c r="CO119" s="73">
        <f>'2026 - WIP'!CI22</f>
        <v>3.14</v>
      </c>
      <c r="CP119" s="62">
        <f>'2026 - WIP'!CJ22</f>
        <v>0</v>
      </c>
      <c r="CQ119" s="22">
        <f>'2026 - WIP'!CK22</f>
        <v>618</v>
      </c>
      <c r="CR119" s="23">
        <f>'2026 - WIP'!CL22</f>
        <v>3897</v>
      </c>
      <c r="CS119" s="23">
        <f>'2026 - WIP'!CM22</f>
        <v>5</v>
      </c>
      <c r="CT119" s="23">
        <f>'2026 - WIP'!CN22</f>
        <v>2</v>
      </c>
      <c r="CU119" s="23">
        <f>'2026 - WIP'!CO22</f>
        <v>105</v>
      </c>
      <c r="CV119" s="23">
        <f>'2026 - WIP'!CP22</f>
        <v>61</v>
      </c>
      <c r="CW119" s="23">
        <f>'2026 - WIP'!CQ22</f>
        <v>70.400000000000006</v>
      </c>
      <c r="CX119" s="24">
        <f>'2026 - WIP'!CR22</f>
        <v>6.4</v>
      </c>
      <c r="CY119" s="24">
        <f>'2026 - WIP'!CS22</f>
        <v>2.2999999999999998</v>
      </c>
      <c r="CZ119" s="23">
        <f>'2026 - WIP'!CT22</f>
        <v>27.8</v>
      </c>
      <c r="DA119" s="23">
        <f>'2026 - WIP'!CU22</f>
        <v>171</v>
      </c>
      <c r="DB119" s="23">
        <f>'2026 - WIP'!CV22</f>
        <v>2589</v>
      </c>
      <c r="DC119" s="55">
        <f>'2026 - WIP'!CW22</f>
        <v>35</v>
      </c>
      <c r="DD119" s="61">
        <f>'2026 - WIP'!CX22</f>
        <v>4.9000000000000004</v>
      </c>
      <c r="DE119" s="61">
        <f>'2026 - WIP'!CY22</f>
        <v>1</v>
      </c>
      <c r="DF119" s="61">
        <f>'2026 - WIP'!CZ22</f>
        <v>15</v>
      </c>
      <c r="DG119" s="73">
        <f>'2026 - WIP'!DA22</f>
        <v>2.71</v>
      </c>
      <c r="DH119" s="62">
        <f>'2026 - WIP'!DB22</f>
        <v>6</v>
      </c>
      <c r="DI119" s="22">
        <f>'2026 - WIP'!DC22</f>
        <v>3267</v>
      </c>
      <c r="DJ119" s="23">
        <f>'2026 - WIP'!DD22</f>
        <v>3666</v>
      </c>
      <c r="DK119" s="23">
        <f>'2026 - WIP'!DE22</f>
        <v>23</v>
      </c>
      <c r="DL119" s="23">
        <f>'2026 - WIP'!DF22</f>
        <v>11</v>
      </c>
      <c r="DM119" s="23">
        <f>'2026 - WIP'!DG22</f>
        <v>384</v>
      </c>
      <c r="DN119" s="23">
        <f>'2026 - WIP'!DH22</f>
        <v>250</v>
      </c>
      <c r="DO119" s="23">
        <f>'2026 - WIP'!DI22</f>
        <v>75.400000000000006</v>
      </c>
      <c r="DP119" s="74">
        <f>'2026 - WIP'!DJ22</f>
        <v>4.8</v>
      </c>
      <c r="DQ119" s="74">
        <f>'2026 - WIP'!DK22</f>
        <v>3</v>
      </c>
      <c r="DR119" s="74">
        <f>'2026 - WIP'!DL22</f>
        <v>42.4</v>
      </c>
      <c r="DS119" s="23">
        <f>'2026 - WIP'!DM22</f>
        <v>433</v>
      </c>
      <c r="DT119" s="23">
        <f>'2026 - WIP'!DN22</f>
        <v>2487</v>
      </c>
      <c r="DU119" s="55">
        <f>'2026 - WIP'!DO22</f>
        <v>87</v>
      </c>
      <c r="DV119" s="61">
        <f>'2026 - WIP'!DP22</f>
        <v>5</v>
      </c>
      <c r="DW119" s="61">
        <f>'2026 - WIP'!DQ22</f>
        <v>5</v>
      </c>
      <c r="DX119" s="61">
        <f>'2026 - WIP'!DR22</f>
        <v>21</v>
      </c>
      <c r="DY119" s="73">
        <f>'2026 - WIP'!DS22</f>
        <v>1.71</v>
      </c>
      <c r="DZ119" s="62">
        <f>'2026 - WIP'!DT22</f>
        <v>14</v>
      </c>
      <c r="EA119" s="22">
        <f>'2026 - WIP'!DU22</f>
        <v>1126</v>
      </c>
      <c r="EB119" s="23">
        <f>'2026 - WIP'!DV22</f>
        <v>1126</v>
      </c>
      <c r="EC119" s="23">
        <f>'2026 - WIP'!DW22</f>
        <v>9</v>
      </c>
      <c r="ED119" s="23">
        <f>'2026 - WIP'!DX22</f>
        <v>5</v>
      </c>
      <c r="EE119" s="23">
        <f>'2026 - WIP'!DY22</f>
        <v>127</v>
      </c>
      <c r="EF119" s="23">
        <f>'2026 - WIP'!DZ22</f>
        <v>87</v>
      </c>
      <c r="EG119" s="23">
        <f>'2026 - WIP'!EA22</f>
        <v>77.7</v>
      </c>
      <c r="EH119" s="24">
        <f>'2026 - WIP'!EB22</f>
        <v>5.2</v>
      </c>
      <c r="EI119" s="24">
        <f>'2026 - WIP'!EC22</f>
        <v>5.7</v>
      </c>
      <c r="EJ119" s="24">
        <f>'2026 - WIP'!ED22</f>
        <v>55.6</v>
      </c>
      <c r="EK119" s="23">
        <f>'2026 - WIP'!EE22</f>
        <v>112</v>
      </c>
      <c r="EL119" s="23">
        <f>'2026 - WIP'!EF22</f>
        <v>646</v>
      </c>
      <c r="EM119" s="55">
        <f>'2026 - WIP'!EG22</f>
        <v>21</v>
      </c>
      <c r="EN119" s="73">
        <f>'2026 - WIP'!EH22</f>
        <v>5.333333333333333</v>
      </c>
      <c r="EO119" s="61">
        <f>'2026 - WIP'!EI22</f>
        <v>1</v>
      </c>
      <c r="EP119" s="61">
        <f>'2026 - WIP'!EJ22</f>
        <v>4</v>
      </c>
      <c r="EQ119" s="73">
        <f>'2026 - WIP'!EK22</f>
        <v>1.57</v>
      </c>
      <c r="ER119" s="62">
        <f>'2026 - WIP'!EL22</f>
        <v>4</v>
      </c>
    </row>
    <row r="120" spans="1:148" ht="15.75" customHeight="1" x14ac:dyDescent="0.2">
      <c r="A120" s="111">
        <f t="shared" si="4"/>
        <v>118</v>
      </c>
      <c r="B120" s="109">
        <f>'2017'!A10</f>
        <v>9</v>
      </c>
      <c r="C120" s="109">
        <v>2017</v>
      </c>
      <c r="D120" s="86" t="str">
        <f>'2017'!B10</f>
        <v>Brad Kaaya</v>
      </c>
      <c r="E120" s="86" t="str" cm="1">
        <f t="array" ref="E120">_xlfn.IFS(F120&gt;13,"Cornerstone",AND(F120&gt;11.5,F120&lt;13),"Elite",AND(F120&gt;10,F120&lt;11.5),"Elite Upside",AND(F120&gt;=8.5,F120&lt;10),"Upside",AND(F120&gt;6.25,F120&lt;8.5),"Upside Lite",AND(F120&gt;4.5,F120&lt;6.25),"Outlier",AND(F120&gt;=3.5,F120&lt;4.5),"Outlier Lite",F120&lt;3.5,"Purgatory")</f>
        <v>Outlier Lite</v>
      </c>
      <c r="F120" s="11">
        <f>'2017'!C10</f>
        <v>3.7987500000000001</v>
      </c>
      <c r="G120" s="11">
        <f t="shared" si="5"/>
        <v>42.9</v>
      </c>
      <c r="H120" s="245">
        <f t="shared" si="6"/>
        <v>-0.42768685922689315</v>
      </c>
      <c r="I120" s="43" t="str">
        <f>'2017'!D10</f>
        <v>Miami</v>
      </c>
      <c r="J120" s="14">
        <f>'2017'!E10</f>
        <v>4</v>
      </c>
      <c r="K120" s="44">
        <f>'2017'!F10</f>
        <v>34945</v>
      </c>
      <c r="L120" s="15">
        <f>'2017'!G10</f>
        <v>30.087671232876712</v>
      </c>
      <c r="M120" s="15" t="str">
        <f>'2017'!H10</f>
        <v>JR</v>
      </c>
      <c r="N120" s="15">
        <f>'2017'!I10</f>
        <v>21.663013698630138</v>
      </c>
      <c r="O120" s="15" t="str">
        <f>'2017'!J10</f>
        <v>Pocket Passer</v>
      </c>
      <c r="P120" s="14">
        <f>'2017'!K10</f>
        <v>76</v>
      </c>
      <c r="Q120" s="14">
        <f>'2017'!L10</f>
        <v>214</v>
      </c>
      <c r="R120" s="15">
        <f t="shared" si="7"/>
        <v>26.048609299434666</v>
      </c>
      <c r="S120" s="14">
        <f>'2017'!M10</f>
        <v>4.78</v>
      </c>
      <c r="T120" s="16">
        <f>'2017'!N10</f>
        <v>6</v>
      </c>
      <c r="U120" s="46">
        <f>'2017'!O10</f>
        <v>0</v>
      </c>
      <c r="V120" s="47">
        <f>'2017'!P10</f>
        <v>0</v>
      </c>
      <c r="W120" s="47">
        <f>'2017'!Q10</f>
        <v>0.98122499230532467</v>
      </c>
      <c r="X120" s="47">
        <f>'2017'!R10</f>
        <v>0.90005552470849526</v>
      </c>
      <c r="Y120" s="47">
        <f>'2017'!S10</f>
        <v>0.99102132435465773</v>
      </c>
      <c r="Z120" s="17">
        <f>'2017'!T10</f>
        <v>0.99102132435465773</v>
      </c>
      <c r="AA120" s="17">
        <f>'2017'!U10</f>
        <v>0.891919191919192</v>
      </c>
      <c r="AB120" s="17">
        <f>'2017'!V10</f>
        <v>-8.1919251023990641E-3</v>
      </c>
      <c r="AC120" s="17">
        <f>'2017'!W10</f>
        <v>7.0028011204481795E-3</v>
      </c>
      <c r="AD120" s="17">
        <f>'2017'!X10</f>
        <v>7.0028011204481795E-3</v>
      </c>
      <c r="AE120" s="18">
        <f>'2017'!Y10</f>
        <v>6.3025210084033615E-3</v>
      </c>
      <c r="AF120" s="19">
        <f>'2017'!Z10</f>
        <v>19.005479452054793</v>
      </c>
      <c r="AG120" s="20">
        <f>'2017'!AA10</f>
        <v>81.984581209768834</v>
      </c>
      <c r="AH120" s="71">
        <f>'2017'!AB10</f>
        <v>0.61848341232227488</v>
      </c>
      <c r="AI120" s="102">
        <f>'2017'!AC10</f>
        <v>13.53256704980843</v>
      </c>
      <c r="AJ120" s="71">
        <f>'2017'!AD10</f>
        <v>0.71</v>
      </c>
      <c r="AK120" s="71">
        <f>'2017'!AE10</f>
        <v>4.9000000000000002E-2</v>
      </c>
      <c r="AL120" s="71">
        <f>'2017'!AF10</f>
        <v>2.6000000000000002E-2</v>
      </c>
      <c r="AM120" s="70">
        <f>'2017'!AG10</f>
        <v>0.48399999999999999</v>
      </c>
      <c r="AN120" s="20">
        <f>'2017'!AH10</f>
        <v>0.6</v>
      </c>
      <c r="AO120" s="20">
        <f>'2017'!AI10</f>
        <v>0</v>
      </c>
      <c r="AP120" s="76">
        <f>'2017'!AJ10</f>
        <v>0.62</v>
      </c>
      <c r="AQ120" s="21">
        <f>'2017'!AK10</f>
        <v>8</v>
      </c>
      <c r="AR120" s="21">
        <f>'2017'!AL10</f>
        <v>8</v>
      </c>
      <c r="AS120" s="21">
        <f>'2017'!AM10</f>
        <v>1</v>
      </c>
      <c r="AT120" s="21">
        <f>'2017'!AN10</f>
        <v>1</v>
      </c>
      <c r="AU120" s="21">
        <f>'2017'!AO10</f>
        <v>8</v>
      </c>
      <c r="AV120" s="21">
        <f>'2017'!AP10</f>
        <v>4</v>
      </c>
      <c r="AW120" s="21">
        <f>'2017'!AQ10</f>
        <v>0</v>
      </c>
      <c r="AX120" s="21">
        <f>'2017'!AR10</f>
        <v>0</v>
      </c>
      <c r="AY120" s="21">
        <f>'2017'!AS10</f>
        <v>0</v>
      </c>
      <c r="AZ120" s="21">
        <f>'2017'!AT10</f>
        <v>0</v>
      </c>
      <c r="BA120" s="21">
        <f>'2017'!AU10</f>
        <v>1</v>
      </c>
      <c r="BB120" s="21">
        <f>'2017'!AV10</f>
        <v>0</v>
      </c>
      <c r="BC120" s="21">
        <f>'2017'!AW10</f>
        <v>6.33</v>
      </c>
      <c r="BD120" s="21">
        <f>'2017'!AX10</f>
        <v>4.7475000000000005</v>
      </c>
      <c r="BE120" s="21">
        <f>'2017'!AY10</f>
        <v>0</v>
      </c>
      <c r="BF120" s="130">
        <f>'2017'!AZ10</f>
        <v>0</v>
      </c>
      <c r="BG120" s="103">
        <f>'2017'!BA10</f>
        <v>0</v>
      </c>
      <c r="BH120" s="23">
        <f>'2017'!BB10</f>
        <v>1</v>
      </c>
      <c r="BI120" s="23">
        <f>'2017'!BC10</f>
        <v>0</v>
      </c>
      <c r="BJ120" s="23">
        <f>'2017'!BD10</f>
        <v>0</v>
      </c>
      <c r="BK120" s="23">
        <f>'2017'!BE10</f>
        <v>0</v>
      </c>
      <c r="BL120" s="23">
        <f>'2017'!BF10</f>
        <v>0</v>
      </c>
      <c r="BM120" s="23">
        <f>'2017'!BG10</f>
        <v>0</v>
      </c>
      <c r="BN120" s="74">
        <f>'2017'!BH10</f>
        <v>0</v>
      </c>
      <c r="BO120" s="74">
        <f>'2017'!BI10</f>
        <v>0</v>
      </c>
      <c r="BP120" s="74">
        <f>'2017'!BJ10</f>
        <v>0</v>
      </c>
      <c r="BQ120" s="23">
        <f>'2017'!BK10</f>
        <v>0</v>
      </c>
      <c r="BR120" s="23">
        <f>'2017'!BL10</f>
        <v>1</v>
      </c>
      <c r="BS120" s="55">
        <f>'2017'!BM10</f>
        <v>0</v>
      </c>
      <c r="BT120" s="61">
        <f>'2017'!BN10</f>
        <v>0</v>
      </c>
      <c r="BU120" s="61">
        <f>'2017'!BO10</f>
        <v>0</v>
      </c>
      <c r="BV120" s="61">
        <f>'2017'!BP10</f>
        <v>0</v>
      </c>
      <c r="BW120" s="72">
        <f>'2017'!BQ10</f>
        <v>0</v>
      </c>
      <c r="BX120" s="61">
        <f>'2017'!BR10</f>
        <v>0</v>
      </c>
      <c r="BY120" s="22">
        <f>'2017'!BS10</f>
        <v>0</v>
      </c>
      <c r="BZ120" s="23">
        <f>'2017'!BT10</f>
        <v>1</v>
      </c>
      <c r="CA120" s="23">
        <f>'2017'!BU10</f>
        <v>0</v>
      </c>
      <c r="CB120" s="23">
        <f>'2017'!BV10</f>
        <v>0</v>
      </c>
      <c r="CC120" s="23">
        <f>'2017'!BW10</f>
        <v>0</v>
      </c>
      <c r="CD120" s="23">
        <f>'2017'!BX10</f>
        <v>0</v>
      </c>
      <c r="CE120" s="23">
        <f>'2017'!BY10</f>
        <v>0</v>
      </c>
      <c r="CF120" s="74">
        <f>'2017'!BZ10</f>
        <v>0</v>
      </c>
      <c r="CG120" s="74">
        <f>'2017'!CA10</f>
        <v>0</v>
      </c>
      <c r="CH120" s="74">
        <f>'2017'!CB10</f>
        <v>0</v>
      </c>
      <c r="CI120" s="23">
        <f>'2017'!CC10</f>
        <v>0</v>
      </c>
      <c r="CJ120" s="23">
        <f>'2017'!CD10</f>
        <v>1</v>
      </c>
      <c r="CK120" s="55">
        <f>'2017'!CE10</f>
        <v>0</v>
      </c>
      <c r="CL120" s="61">
        <f>'2017'!CF10</f>
        <v>0</v>
      </c>
      <c r="CM120" s="61">
        <f>'2017'!CG10</f>
        <v>0</v>
      </c>
      <c r="CN120" s="61">
        <f>'2017'!CH10</f>
        <v>0</v>
      </c>
      <c r="CO120" s="73">
        <f>'2017'!CI10</f>
        <v>0</v>
      </c>
      <c r="CP120" s="62">
        <f>'2017'!CJ10</f>
        <v>0</v>
      </c>
      <c r="CQ120" s="22">
        <f>'2017'!CK10</f>
        <v>3188</v>
      </c>
      <c r="CR120" s="23">
        <f>'2017'!CL10</f>
        <v>3249</v>
      </c>
      <c r="CS120" s="23">
        <f>'2017'!CM10</f>
        <v>26</v>
      </c>
      <c r="CT120" s="23">
        <f>'2017'!CN10</f>
        <v>12</v>
      </c>
      <c r="CU120" s="23">
        <f>'2017'!CO10</f>
        <v>381</v>
      </c>
      <c r="CV120" s="23">
        <f>'2017'!CP10</f>
        <v>222</v>
      </c>
      <c r="CW120" s="23">
        <f>'2017'!CQ10</f>
        <v>66.3</v>
      </c>
      <c r="CX120" s="24">
        <f>'2017'!CR10</f>
        <v>4</v>
      </c>
      <c r="CY120" s="24">
        <f>'2017'!CS10</f>
        <v>4.3</v>
      </c>
      <c r="CZ120" s="23">
        <f>'2017'!CT10</f>
        <v>38.9</v>
      </c>
      <c r="DA120" s="23">
        <f>'2017'!CU10</f>
        <v>-3</v>
      </c>
      <c r="DB120" s="23">
        <f>'2017'!CV10</f>
        <v>2545</v>
      </c>
      <c r="DC120" s="55">
        <f>'2017'!CW10</f>
        <v>10</v>
      </c>
      <c r="DD120" s="61">
        <f>'2017'!CX10</f>
        <v>-0.2</v>
      </c>
      <c r="DE120" s="61">
        <f>'2017'!CY10</f>
        <v>1</v>
      </c>
      <c r="DF120" s="61">
        <f>'2017'!CZ10</f>
        <v>0</v>
      </c>
      <c r="DG120" s="73">
        <f>'2017'!DA10</f>
        <v>0.14000000000000001</v>
      </c>
      <c r="DH120" s="62">
        <f>'2017'!DB10</f>
        <v>0</v>
      </c>
      <c r="DI120" s="22">
        <f>'2017'!DC10</f>
        <v>3242</v>
      </c>
      <c r="DJ120" s="23">
        <f>'2017'!DD10</f>
        <v>3602</v>
      </c>
      <c r="DK120" s="23">
        <f>'2017'!DE10</f>
        <v>16</v>
      </c>
      <c r="DL120" s="23">
        <f>'2017'!DF10</f>
        <v>5</v>
      </c>
      <c r="DM120" s="23">
        <f>'2017'!DG10</f>
        <v>391</v>
      </c>
      <c r="DN120" s="23">
        <f>'2017'!DH10</f>
        <v>238</v>
      </c>
      <c r="DO120" s="23">
        <f>'2017'!DI10</f>
        <v>69.900000000000006</v>
      </c>
      <c r="DP120" s="74">
        <f>'2017'!DJ10</f>
        <v>4.9000000000000004</v>
      </c>
      <c r="DQ120" s="74">
        <f>'2017'!DK10</f>
        <v>3.7</v>
      </c>
      <c r="DR120" s="74">
        <f>'2017'!DL10</f>
        <v>48.4</v>
      </c>
      <c r="DS120" s="23">
        <f>'2017'!DM10</f>
        <v>-14</v>
      </c>
      <c r="DT120" s="23">
        <f>'2017'!DN10</f>
        <v>1709</v>
      </c>
      <c r="DU120" s="55">
        <f>'2017'!DO10</f>
        <v>18</v>
      </c>
      <c r="DV120" s="61">
        <f>'2017'!DP10</f>
        <v>-0.7</v>
      </c>
      <c r="DW120" s="61">
        <f>'2017'!DQ10</f>
        <v>2</v>
      </c>
      <c r="DX120" s="61">
        <f>'2017'!DR10</f>
        <v>0</v>
      </c>
      <c r="DY120" s="73">
        <f>'2017'!DS10</f>
        <v>0.48</v>
      </c>
      <c r="DZ120" s="62">
        <f>'2017'!DT10</f>
        <v>0</v>
      </c>
      <c r="EA120" s="22">
        <f>'2017'!DU10</f>
        <v>3532</v>
      </c>
      <c r="EB120" s="23">
        <f>'2017'!DV10</f>
        <v>3564</v>
      </c>
      <c r="EC120" s="23">
        <f>'2017'!DW10</f>
        <v>27</v>
      </c>
      <c r="ED120" s="23">
        <f>'2017'!DX10</f>
        <v>7</v>
      </c>
      <c r="EE120" s="23">
        <f>'2017'!DY10</f>
        <v>422</v>
      </c>
      <c r="EF120" s="23">
        <f>'2017'!DZ10</f>
        <v>261</v>
      </c>
      <c r="EG120" s="23">
        <f>'2017'!EA10</f>
        <v>71</v>
      </c>
      <c r="EH120" s="24">
        <f>'2017'!EB10</f>
        <v>4.5999999999999996</v>
      </c>
      <c r="EI120" s="24">
        <f>'2017'!EC10</f>
        <v>2.6</v>
      </c>
      <c r="EJ120" s="24">
        <f>'2017'!ED10</f>
        <v>40.5</v>
      </c>
      <c r="EK120" s="23">
        <f>'2017'!EE10</f>
        <v>15</v>
      </c>
      <c r="EL120" s="23">
        <f>'2017'!EF10</f>
        <v>2142</v>
      </c>
      <c r="EM120" s="55">
        <f>'2017'!EG10</f>
        <v>21</v>
      </c>
      <c r="EN120" s="73">
        <f>'2017'!EH10</f>
        <v>0.6</v>
      </c>
      <c r="EO120" s="61">
        <f>'2017'!EI10</f>
        <v>1</v>
      </c>
      <c r="EP120" s="61">
        <f>'2017'!EJ10</f>
        <v>0</v>
      </c>
      <c r="EQ120" s="73">
        <f>'2017'!EK10</f>
        <v>0.62</v>
      </c>
      <c r="ER120" s="62">
        <f>'2017'!EL10</f>
        <v>1</v>
      </c>
    </row>
    <row r="121" spans="1:148" ht="15.75" customHeight="1" x14ac:dyDescent="0.2">
      <c r="A121" s="111">
        <f t="shared" si="4"/>
        <v>119</v>
      </c>
      <c r="B121" s="109">
        <f>'2023'!A13</f>
        <v>11</v>
      </c>
      <c r="C121" s="109">
        <v>2023</v>
      </c>
      <c r="D121" s="86" t="str">
        <f>'2023'!B13</f>
        <v>Jaren Hall</v>
      </c>
      <c r="E121" s="86" t="str" cm="1">
        <f t="array" ref="E121">_xlfn.IFS(F121&gt;13,"Cornerstone",AND(F121&gt;11.5,F121&lt;13),"Elite",AND(F121&gt;10,F121&lt;11.5),"Elite Upside",AND(F121&gt;=8.5,F121&lt;10),"Upside",AND(F121&gt;6.25,F121&lt;8.5),"Upside Lite",AND(F121&gt;4.5,F121&lt;6.25),"Outlier",AND(F121&gt;=3.5,F121&lt;4.5),"Outlier Lite",F121&lt;3.5,"Purgatory")</f>
        <v>Outlier Lite</v>
      </c>
      <c r="F121" s="11">
        <f>'2023'!C13</f>
        <v>3.7659374999999997</v>
      </c>
      <c r="G121" s="11">
        <f t="shared" si="5"/>
        <v>42.5</v>
      </c>
      <c r="H121" s="245">
        <f t="shared" si="6"/>
        <v>-0.43726612377613783</v>
      </c>
      <c r="I121" s="43" t="str">
        <f>'2023'!D13</f>
        <v>BYU</v>
      </c>
      <c r="J121" s="14">
        <f>'2023'!E13</f>
        <v>7</v>
      </c>
      <c r="K121" s="44">
        <f>'2023'!F13</f>
        <v>35878</v>
      </c>
      <c r="L121" s="15">
        <f>'2023'!G13</f>
        <v>27.531506849315068</v>
      </c>
      <c r="M121" s="15" t="str">
        <f>'2023'!H13</f>
        <v>SR</v>
      </c>
      <c r="N121" s="15">
        <f>'2023'!I13</f>
        <v>25.109589041095891</v>
      </c>
      <c r="O121" s="15" t="str">
        <f>'2023'!J13</f>
        <v>Mobile Passer</v>
      </c>
      <c r="P121" s="14">
        <f>'2023'!K13</f>
        <v>72</v>
      </c>
      <c r="Q121" s="14">
        <f>'2023'!L13</f>
        <v>207</v>
      </c>
      <c r="R121" s="15">
        <f t="shared" si="7"/>
        <v>28.073936008983132</v>
      </c>
      <c r="S121" s="14">
        <f>'2023'!M13</f>
        <v>4.8</v>
      </c>
      <c r="T121" s="16">
        <f>'2023'!N13</f>
        <v>5</v>
      </c>
      <c r="U121" s="46">
        <f>'2023'!O13</f>
        <v>0</v>
      </c>
      <c r="V121" s="47">
        <f>'2023'!P13</f>
        <v>0.11348284247500676</v>
      </c>
      <c r="W121" s="47">
        <f>'2023'!Q13</f>
        <v>0</v>
      </c>
      <c r="X121" s="47">
        <f>'2023'!R13</f>
        <v>0.64818067754077791</v>
      </c>
      <c r="Y121" s="47">
        <f>'2023'!S13</f>
        <v>0.92106029711622484</v>
      </c>
      <c r="Z121" s="17">
        <f>'2023'!T13</f>
        <v>0.92106029711622484</v>
      </c>
      <c r="AA121" s="17">
        <f>'2023'!U13</f>
        <v>0.69079522283716865</v>
      </c>
      <c r="AB121" s="17">
        <f>'2023'!V13</f>
        <v>0.14781591263650545</v>
      </c>
      <c r="AC121" s="17">
        <f>'2023'!W13</f>
        <v>0.17061812023708722</v>
      </c>
      <c r="AD121" s="17">
        <f>'2023'!X13</f>
        <v>0.17061812023708722</v>
      </c>
      <c r="AE121" s="18">
        <f>'2023'!Y13</f>
        <v>0.12796359017781542</v>
      </c>
      <c r="AF121" s="19">
        <f>'2023'!Z13</f>
        <v>23.454794520547946</v>
      </c>
      <c r="AG121" s="20">
        <f>'2023'!AA13</f>
        <v>77.989366319444443</v>
      </c>
      <c r="AH121" s="71">
        <f>'2023'!AB13</f>
        <v>0.65691489361702127</v>
      </c>
      <c r="AI121" s="102">
        <f>'2023'!AC13</f>
        <v>12.801619433198381</v>
      </c>
      <c r="AJ121" s="71">
        <f>'2023'!AD13</f>
        <v>0.75900000000000001</v>
      </c>
      <c r="AK121" s="71">
        <f>'2023'!AE13</f>
        <v>6.7000000000000004E-2</v>
      </c>
      <c r="AL121" s="71">
        <f>'2023'!AF13</f>
        <v>2.1000000000000001E-2</v>
      </c>
      <c r="AM121" s="70">
        <f>'2023'!AG13</f>
        <v>0.58299999999999996</v>
      </c>
      <c r="AN121" s="20">
        <f>'2023'!AH13</f>
        <v>6</v>
      </c>
      <c r="AO121" s="20">
        <f>'2023'!AI13</f>
        <v>0.19753086419753085</v>
      </c>
      <c r="AP121" s="76">
        <f>'2023'!AJ13</f>
        <v>2.41</v>
      </c>
      <c r="AQ121" s="21">
        <f>'2023'!AK13</f>
        <v>0</v>
      </c>
      <c r="AR121" s="21">
        <f>'2023'!AL13</f>
        <v>6</v>
      </c>
      <c r="AS121" s="21">
        <f>'2023'!AM13</f>
        <v>5</v>
      </c>
      <c r="AT121" s="21">
        <f>'2023'!AN13</f>
        <v>5</v>
      </c>
      <c r="AU121" s="21">
        <f>'2023'!AO13</f>
        <v>9</v>
      </c>
      <c r="AV121" s="21">
        <f>'2023'!AP13</f>
        <v>8</v>
      </c>
      <c r="AW121" s="21">
        <f>'2023'!AQ13</f>
        <v>5</v>
      </c>
      <c r="AX121" s="21">
        <f>'2023'!AR13</f>
        <v>6</v>
      </c>
      <c r="AY121" s="21">
        <f>'2023'!AS13</f>
        <v>5</v>
      </c>
      <c r="AZ121" s="21">
        <f>'2023'!AT13</f>
        <v>4</v>
      </c>
      <c r="BA121" s="21">
        <f>'2023'!AU13</f>
        <v>1</v>
      </c>
      <c r="BB121" s="21">
        <f>'2023'!AV13</f>
        <v>0</v>
      </c>
      <c r="BC121" s="21">
        <f>'2023'!AW13</f>
        <v>9.36</v>
      </c>
      <c r="BD121" s="21">
        <f>'2023'!AX13</f>
        <v>9.36</v>
      </c>
      <c r="BE121" s="21">
        <f>'2023'!AY13</f>
        <v>0.75</v>
      </c>
      <c r="BF121" s="130">
        <f>'2023'!AZ13</f>
        <v>0.5625</v>
      </c>
      <c r="BG121" s="103">
        <f>'2023'!BA13</f>
        <v>0</v>
      </c>
      <c r="BH121" s="23">
        <f>'2023'!BB13</f>
        <v>2753</v>
      </c>
      <c r="BI121" s="23">
        <f>'2023'!BC13</f>
        <v>0</v>
      </c>
      <c r="BJ121" s="23">
        <f>'2023'!BD13</f>
        <v>0</v>
      </c>
      <c r="BK121" s="23">
        <f>'2023'!BE13</f>
        <v>0</v>
      </c>
      <c r="BL121" s="23">
        <f>'2023'!BF13</f>
        <v>0</v>
      </c>
      <c r="BM121" s="23">
        <f>'2023'!BG13</f>
        <v>0</v>
      </c>
      <c r="BN121" s="74">
        <f>'2023'!BH13</f>
        <v>0</v>
      </c>
      <c r="BO121" s="74">
        <f>'2023'!BI13</f>
        <v>0</v>
      </c>
      <c r="BP121" s="74">
        <f>'2023'!BJ13</f>
        <v>0</v>
      </c>
      <c r="BQ121" s="23">
        <f>'2023'!BK13</f>
        <v>1</v>
      </c>
      <c r="BR121" s="23">
        <f>'2023'!BL13</f>
        <v>2226</v>
      </c>
      <c r="BS121" s="55">
        <f>'2023'!BM13</f>
        <v>6</v>
      </c>
      <c r="BT121" s="61">
        <f>'2023'!BN13</f>
        <v>0.2</v>
      </c>
      <c r="BU121" s="61">
        <f>'2023'!BO13</f>
        <v>0</v>
      </c>
      <c r="BV121" s="61">
        <f>'2023'!BP13</f>
        <v>0</v>
      </c>
      <c r="BW121" s="72">
        <f>'2023'!BQ13</f>
        <v>1.17</v>
      </c>
      <c r="BX121" s="61">
        <f>'2023'!BR13</f>
        <v>0</v>
      </c>
      <c r="BY121" s="22">
        <f>'2023'!BS13</f>
        <v>420</v>
      </c>
      <c r="BZ121" s="23">
        <f>'2023'!BT13</f>
        <v>3701</v>
      </c>
      <c r="CA121" s="23">
        <f>'2023'!BU13</f>
        <v>1</v>
      </c>
      <c r="CB121" s="23">
        <f>'2023'!BV13</f>
        <v>0</v>
      </c>
      <c r="CC121" s="23">
        <f>'2023'!BW13</f>
        <v>46</v>
      </c>
      <c r="CD121" s="23">
        <f>'2023'!BX13</f>
        <v>31</v>
      </c>
      <c r="CE121" s="23">
        <f>'2023'!BY13</f>
        <v>72.7</v>
      </c>
      <c r="CF121" s="74">
        <f>'2023'!BZ13</f>
        <v>6.4</v>
      </c>
      <c r="CG121" s="74">
        <f>'2023'!CA13</f>
        <v>1.8</v>
      </c>
      <c r="CH121" s="74">
        <f>'2023'!CB13</f>
        <v>45.5</v>
      </c>
      <c r="CI121" s="23">
        <f>'2023'!CC13</f>
        <v>177</v>
      </c>
      <c r="CJ121" s="23">
        <f>'2023'!CD13</f>
        <v>2302</v>
      </c>
      <c r="CK121" s="55">
        <f>'2023'!CE13</f>
        <v>25</v>
      </c>
      <c r="CL121" s="61">
        <f>'2023'!CF13</f>
        <v>7.1</v>
      </c>
      <c r="CM121" s="61">
        <f>'2023'!CG13</f>
        <v>3</v>
      </c>
      <c r="CN121" s="61">
        <f>'2023'!CH13</f>
        <v>4</v>
      </c>
      <c r="CO121" s="73">
        <f>'2023'!CI13</f>
        <v>3.16</v>
      </c>
      <c r="CP121" s="62">
        <f>'2023'!CJ13</f>
        <v>7</v>
      </c>
      <c r="CQ121" s="22">
        <f>'2023'!CK13</f>
        <v>0</v>
      </c>
      <c r="CR121" s="23">
        <f>'2023'!CL13</f>
        <v>1</v>
      </c>
      <c r="CS121" s="23">
        <f>'2023'!CM13</f>
        <v>0</v>
      </c>
      <c r="CT121" s="23">
        <f>'2023'!CN13</f>
        <v>0</v>
      </c>
      <c r="CU121" s="23">
        <f>'2023'!CO13</f>
        <v>0</v>
      </c>
      <c r="CV121" s="23">
        <f>'2023'!CP13</f>
        <v>0</v>
      </c>
      <c r="CW121" s="23">
        <f>'2023'!CQ13</f>
        <v>0</v>
      </c>
      <c r="CX121" s="24">
        <f>'2023'!CR13</f>
        <v>0</v>
      </c>
      <c r="CY121" s="24">
        <f>'2023'!CS13</f>
        <v>0</v>
      </c>
      <c r="CZ121" s="23">
        <f>'2023'!CT13</f>
        <v>0</v>
      </c>
      <c r="DA121" s="23">
        <f>'2023'!CU13</f>
        <v>0</v>
      </c>
      <c r="DB121" s="23">
        <f>'2023'!CV13</f>
        <v>1</v>
      </c>
      <c r="DC121" s="55">
        <f>'2023'!CW13</f>
        <v>0</v>
      </c>
      <c r="DD121" s="61">
        <f>'2023'!CX13</f>
        <v>0</v>
      </c>
      <c r="DE121" s="61">
        <f>'2023'!CY13</f>
        <v>0</v>
      </c>
      <c r="DF121" s="61">
        <f>'2023'!CZ13</f>
        <v>0</v>
      </c>
      <c r="DG121" s="73">
        <f>'2023'!DA13</f>
        <v>0</v>
      </c>
      <c r="DH121" s="62">
        <f>'2023'!DB13</f>
        <v>0</v>
      </c>
      <c r="DI121" s="22">
        <f>'2023'!DC13</f>
        <v>2583</v>
      </c>
      <c r="DJ121" s="23">
        <f>'2023'!DD13</f>
        <v>3985</v>
      </c>
      <c r="DK121" s="23">
        <f>'2023'!DE13</f>
        <v>20</v>
      </c>
      <c r="DL121" s="23">
        <f>'2023'!DF13</f>
        <v>5</v>
      </c>
      <c r="DM121" s="23">
        <f>'2023'!DG13</f>
        <v>296</v>
      </c>
      <c r="DN121" s="23">
        <f>'2023'!DH13</f>
        <v>189</v>
      </c>
      <c r="DO121" s="23">
        <f>'2023'!DI13</f>
        <v>72.900000000000006</v>
      </c>
      <c r="DP121" s="74">
        <f>'2023'!DJ13</f>
        <v>6.7</v>
      </c>
      <c r="DQ121" s="74">
        <f>'2023'!DK13</f>
        <v>2.1</v>
      </c>
      <c r="DR121" s="74">
        <f>'2023'!DL13</f>
        <v>45.9</v>
      </c>
      <c r="DS121" s="23">
        <f>'2023'!DM13</f>
        <v>379</v>
      </c>
      <c r="DT121" s="23">
        <f>'2023'!DN13</f>
        <v>2564</v>
      </c>
      <c r="DU121" s="55">
        <f>'2023'!DO13</f>
        <v>63</v>
      </c>
      <c r="DV121" s="61">
        <f>'2023'!DP13</f>
        <v>6</v>
      </c>
      <c r="DW121" s="61">
        <f>'2023'!DQ13</f>
        <v>3</v>
      </c>
      <c r="DX121" s="61">
        <f>'2023'!DR13</f>
        <v>5</v>
      </c>
      <c r="DY121" s="73">
        <f>'2023'!DS13</f>
        <v>2.41</v>
      </c>
      <c r="DZ121" s="62">
        <f>'2023'!DT13</f>
        <v>18</v>
      </c>
      <c r="EA121" s="22">
        <f>'2023'!DU13</f>
        <v>3162</v>
      </c>
      <c r="EB121" s="23">
        <f>'2023'!DV13</f>
        <v>3433</v>
      </c>
      <c r="EC121" s="23">
        <f>'2023'!DW13</f>
        <v>31</v>
      </c>
      <c r="ED121" s="23">
        <f>'2023'!DX13</f>
        <v>6</v>
      </c>
      <c r="EE121" s="23">
        <f>'2023'!DY13</f>
        <v>376</v>
      </c>
      <c r="EF121" s="23">
        <f>'2023'!DZ13</f>
        <v>247</v>
      </c>
      <c r="EG121" s="23">
        <f>'2023'!EA13</f>
        <v>75.900000000000006</v>
      </c>
      <c r="EH121" s="24">
        <f>'2023'!EB13</f>
        <v>5.5</v>
      </c>
      <c r="EI121" s="24">
        <f>'2023'!EC13</f>
        <v>2.7</v>
      </c>
      <c r="EJ121" s="24">
        <f>'2023'!ED13</f>
        <v>58.3</v>
      </c>
      <c r="EK121" s="23">
        <f>'2023'!EE13</f>
        <v>403</v>
      </c>
      <c r="EL121" s="23">
        <f>'2023'!EF13</f>
        <v>2362</v>
      </c>
      <c r="EM121" s="55">
        <f>'2023'!EG13</f>
        <v>81</v>
      </c>
      <c r="EN121" s="73">
        <f>'2023'!EH13</f>
        <v>5</v>
      </c>
      <c r="EO121" s="61">
        <f>'2023'!EI13</f>
        <v>3</v>
      </c>
      <c r="EP121" s="61">
        <f>'2023'!EJ13</f>
        <v>16</v>
      </c>
      <c r="EQ121" s="73">
        <f>'2023'!EK13</f>
        <v>2.04</v>
      </c>
      <c r="ER121" s="62">
        <f>'2023'!EL13</f>
        <v>13</v>
      </c>
    </row>
    <row r="122" spans="1:148" ht="15.75" customHeight="1" x14ac:dyDescent="0.2">
      <c r="A122" s="111">
        <f t="shared" si="4"/>
        <v>120</v>
      </c>
      <c r="B122" s="109">
        <f>'2025'!A12</f>
        <v>10</v>
      </c>
      <c r="C122" s="109">
        <v>2025</v>
      </c>
      <c r="D122" s="86" t="str">
        <f>'2025'!B12</f>
        <v>Quinn Ewers</v>
      </c>
      <c r="E122" s="86" t="str" cm="1">
        <f t="array" ref="E122">_xlfn.IFS(F122&gt;13,"Cornerstone",AND(F122&gt;11.5,F122&lt;13),"Elite",AND(F122&gt;10,F122&lt;11.5),"Elite Upside",AND(F122&gt;=8.5,F122&lt;10),"Upside",AND(F122&gt;6.25,F122&lt;8.5),"Upside Lite",AND(F122&gt;4.5,F122&lt;6.25),"Outlier",AND(F122&gt;=3.5,F122&lt;4.5),"Outlier Lite",F122&lt;3.5,"Purgatory")</f>
        <v>Outlier Lite</v>
      </c>
      <c r="F122" s="11">
        <f>'2025'!C12</f>
        <v>3.7575000000000003</v>
      </c>
      <c r="G122" s="11">
        <f t="shared" si="5"/>
        <v>42</v>
      </c>
      <c r="H122" s="245">
        <f t="shared" si="6"/>
        <v>-0.43972936323165768</v>
      </c>
      <c r="I122" s="43" t="str">
        <f>'2025'!D12</f>
        <v>Texas</v>
      </c>
      <c r="J122" s="14">
        <f>'2025'!E12</f>
        <v>1</v>
      </c>
      <c r="K122" s="44">
        <f>'2025'!F12</f>
        <v>37695</v>
      </c>
      <c r="L122" s="15">
        <f>'2025'!G12</f>
        <v>22.553424657534247</v>
      </c>
      <c r="M122" s="15" t="str">
        <f>'2025'!H12</f>
        <v>SR</v>
      </c>
      <c r="N122" s="15">
        <f>'2025'!I12</f>
        <v>22.134246575342466</v>
      </c>
      <c r="O122" s="15" t="str">
        <f>'2025'!J12</f>
        <v>Pocket Passer</v>
      </c>
      <c r="P122" s="14">
        <f>'2025'!K12</f>
        <v>74</v>
      </c>
      <c r="Q122" s="14">
        <f>'2025'!L12</f>
        <v>210</v>
      </c>
      <c r="R122" s="15">
        <f t="shared" si="7"/>
        <v>26.962105786885058</v>
      </c>
      <c r="S122" s="14">
        <f>'2025'!M12</f>
        <v>4.74</v>
      </c>
      <c r="T122" s="16">
        <f>'2025'!N12</f>
        <v>7</v>
      </c>
      <c r="U122" s="46">
        <f>'2025'!O12</f>
        <v>0</v>
      </c>
      <c r="V122" s="47">
        <f>'2025'!P12</f>
        <v>0</v>
      </c>
      <c r="W122" s="47">
        <f>'2025'!Q12</f>
        <v>0.69279796048438491</v>
      </c>
      <c r="X122" s="47">
        <f>'2025'!R12</f>
        <v>0.85495428712626642</v>
      </c>
      <c r="Y122" s="47">
        <f>'2025'!S12</f>
        <v>0.77780269058295959</v>
      </c>
      <c r="Z122" s="17">
        <f>'2025'!T12</f>
        <v>0.81637848885461306</v>
      </c>
      <c r="AA122" s="17">
        <f>'2025'!U12</f>
        <v>0.81637848885461306</v>
      </c>
      <c r="AB122" s="17">
        <f>'2025'!V12</f>
        <v>7.6896067415730338E-2</v>
      </c>
      <c r="AC122" s="17">
        <f>'2025'!W12</f>
        <v>3.25497287522604E-2</v>
      </c>
      <c r="AD122" s="17">
        <f>'2025'!X12</f>
        <v>5.4722898083995372E-2</v>
      </c>
      <c r="AE122" s="18">
        <f>'2025'!Y12</f>
        <v>5.4722898083995372E-2</v>
      </c>
      <c r="AF122" s="19">
        <f>'2025'!Z12</f>
        <v>19.490410958904111</v>
      </c>
      <c r="AG122" s="20">
        <f>'2025'!AA12</f>
        <v>83.202413384987324</v>
      </c>
      <c r="AH122" s="71">
        <f>'2025'!AB12</f>
        <v>0.68527918781725883</v>
      </c>
      <c r="AI122" s="102">
        <f>'2025'!AC12</f>
        <v>11.88013698630137</v>
      </c>
      <c r="AJ122" s="71">
        <f>'2025'!AD12</f>
        <v>0.76300000000000001</v>
      </c>
      <c r="AK122" s="71">
        <f>'2025'!AE12</f>
        <v>6.3E-2</v>
      </c>
      <c r="AL122" s="71">
        <f>'2025'!AF12</f>
        <v>1.7000000000000001E-2</v>
      </c>
      <c r="AM122" s="70">
        <f>'2025'!AG12</f>
        <v>0.436</v>
      </c>
      <c r="AN122" s="20">
        <f>'2025'!AH12</f>
        <v>5.96</v>
      </c>
      <c r="AO122" s="20">
        <f>'2025'!AI12</f>
        <v>5.4054054054054057E-2</v>
      </c>
      <c r="AP122" s="76">
        <f>'2025'!AJ12</f>
        <v>2.16</v>
      </c>
      <c r="AQ122" s="21">
        <f>'2025'!AK12</f>
        <v>6</v>
      </c>
      <c r="AR122" s="21">
        <f>'2025'!AL12</f>
        <v>4</v>
      </c>
      <c r="AS122" s="21">
        <f>'2025'!AM12</f>
        <v>6</v>
      </c>
      <c r="AT122" s="21">
        <f>'2025'!AN12</f>
        <v>4</v>
      </c>
      <c r="AU122" s="21">
        <f>'2025'!AO12</f>
        <v>10</v>
      </c>
      <c r="AV122" s="21">
        <f>'2025'!AP12</f>
        <v>1</v>
      </c>
      <c r="AW122" s="21">
        <f>'2025'!AQ12</f>
        <v>1</v>
      </c>
      <c r="AX122" s="21">
        <f>'2025'!AR12</f>
        <v>5</v>
      </c>
      <c r="AY122" s="21">
        <f>'2025'!AS12</f>
        <v>0</v>
      </c>
      <c r="AZ122" s="21">
        <f>'2025'!AT12</f>
        <v>3</v>
      </c>
      <c r="BA122" s="21">
        <f>'2025'!AU12</f>
        <v>1</v>
      </c>
      <c r="BB122" s="21">
        <f>'2025'!AV12</f>
        <v>0</v>
      </c>
      <c r="BC122" s="21">
        <f>'2025'!AW12</f>
        <v>7.42</v>
      </c>
      <c r="BD122" s="21">
        <f>'2025'!AX12</f>
        <v>5.5649999999999995</v>
      </c>
      <c r="BE122" s="21">
        <f>'2025'!AY12</f>
        <v>0.33750000000000002</v>
      </c>
      <c r="BF122" s="130">
        <f>'2025'!AZ12</f>
        <v>0</v>
      </c>
      <c r="BG122" s="103">
        <f>'2025'!BA12</f>
        <v>0</v>
      </c>
      <c r="BH122" s="23">
        <f>'2025'!BB12</f>
        <v>1</v>
      </c>
      <c r="BI122" s="23">
        <f>'2025'!BC12</f>
        <v>0</v>
      </c>
      <c r="BJ122" s="23">
        <f>'2025'!BD12</f>
        <v>0</v>
      </c>
      <c r="BK122" s="23">
        <f>'2025'!BE12</f>
        <v>0</v>
      </c>
      <c r="BL122" s="23">
        <f>'2025'!BF12</f>
        <v>0</v>
      </c>
      <c r="BM122" s="23">
        <f>'2025'!BG12</f>
        <v>0</v>
      </c>
      <c r="BN122" s="74">
        <f>'2025'!BH12</f>
        <v>0</v>
      </c>
      <c r="BO122" s="74">
        <f>'2025'!BI12</f>
        <v>0</v>
      </c>
      <c r="BP122" s="74">
        <f>'2025'!BJ12</f>
        <v>0</v>
      </c>
      <c r="BQ122" s="23">
        <f>'2025'!BK12</f>
        <v>0</v>
      </c>
      <c r="BR122" s="23">
        <f>'2025'!BL12</f>
        <v>1</v>
      </c>
      <c r="BS122" s="55">
        <f>'2025'!BM12</f>
        <v>0</v>
      </c>
      <c r="BT122" s="61">
        <f>'2025'!BN12</f>
        <v>0</v>
      </c>
      <c r="BU122" s="61">
        <f>'2025'!BO12</f>
        <v>0</v>
      </c>
      <c r="BV122" s="61">
        <f>'2025'!BP12</f>
        <v>0</v>
      </c>
      <c r="BW122" s="72">
        <f>'2025'!BQ12</f>
        <v>0</v>
      </c>
      <c r="BX122" s="61">
        <f>'2025'!BR12</f>
        <v>0</v>
      </c>
      <c r="BY122" s="22">
        <f>'2025'!BS12</f>
        <v>0</v>
      </c>
      <c r="BZ122" s="23">
        <f>'2025'!BT12</f>
        <v>1</v>
      </c>
      <c r="CA122" s="23">
        <f>'2025'!BU12</f>
        <v>0</v>
      </c>
      <c r="CB122" s="23">
        <f>'2025'!BV12</f>
        <v>0</v>
      </c>
      <c r="CC122" s="23">
        <f>'2025'!BW12</f>
        <v>0</v>
      </c>
      <c r="CD122" s="23">
        <f>'2025'!BX12</f>
        <v>0</v>
      </c>
      <c r="CE122" s="23">
        <f>'2025'!BY12</f>
        <v>0</v>
      </c>
      <c r="CF122" s="74">
        <f>'2025'!BZ12</f>
        <v>0</v>
      </c>
      <c r="CG122" s="74">
        <f>'2025'!CA12</f>
        <v>0</v>
      </c>
      <c r="CH122" s="74">
        <f>'2025'!CB12</f>
        <v>0</v>
      </c>
      <c r="CI122" s="23">
        <f>'2025'!CC12</f>
        <v>0</v>
      </c>
      <c r="CJ122" s="23">
        <f>'2025'!CD12</f>
        <v>1</v>
      </c>
      <c r="CK122" s="55">
        <f>'2025'!CE12</f>
        <v>0</v>
      </c>
      <c r="CL122" s="61">
        <f>'2025'!CF12</f>
        <v>0</v>
      </c>
      <c r="CM122" s="61">
        <f>'2025'!CG12</f>
        <v>0</v>
      </c>
      <c r="CN122" s="61">
        <f>'2025'!CH12</f>
        <v>0</v>
      </c>
      <c r="CO122" s="73">
        <f>'2025'!CI12</f>
        <v>0</v>
      </c>
      <c r="CP122" s="62">
        <f>'2025'!CJ12</f>
        <v>0</v>
      </c>
      <c r="CQ122" s="22">
        <f>'2025'!CK12</f>
        <v>2174</v>
      </c>
      <c r="CR122" s="23">
        <f>'2025'!CL12</f>
        <v>3138</v>
      </c>
      <c r="CS122" s="23">
        <f>'2025'!CM12</f>
        <v>14</v>
      </c>
      <c r="CT122" s="23">
        <f>'2025'!CN12</f>
        <v>6</v>
      </c>
      <c r="CU122" s="23">
        <f>'2025'!CO12</f>
        <v>296</v>
      </c>
      <c r="CV122" s="23">
        <f>'2025'!CP12</f>
        <v>171</v>
      </c>
      <c r="CW122" s="23">
        <f>'2025'!CQ12</f>
        <v>67.5</v>
      </c>
      <c r="CX122" s="24">
        <f>'2025'!CR12</f>
        <v>6.3</v>
      </c>
      <c r="CY122" s="24">
        <f>'2025'!CS12</f>
        <v>3.6</v>
      </c>
      <c r="CZ122" s="23">
        <f>'2025'!CT12</f>
        <v>36.5</v>
      </c>
      <c r="DA122" s="23">
        <f>'2025'!CU12</f>
        <v>47</v>
      </c>
      <c r="DB122" s="23">
        <f>'2025'!CV12</f>
        <v>2625</v>
      </c>
      <c r="DC122" s="55">
        <f>'2025'!CW12</f>
        <v>15</v>
      </c>
      <c r="DD122" s="61">
        <f>'2025'!CX12</f>
        <v>3.1</v>
      </c>
      <c r="DE122" s="61">
        <f>'2025'!CY12</f>
        <v>1</v>
      </c>
      <c r="DF122" s="61">
        <f>'2025'!CZ12</f>
        <v>1</v>
      </c>
      <c r="DG122" s="73">
        <f>'2025'!DA12</f>
        <v>0.53</v>
      </c>
      <c r="DH122" s="62">
        <f>'2025'!DB12</f>
        <v>2</v>
      </c>
      <c r="DI122" s="22">
        <f>'2025'!DC12</f>
        <v>3460</v>
      </c>
      <c r="DJ122" s="23">
        <f>'2025'!DD12</f>
        <v>4047</v>
      </c>
      <c r="DK122" s="23">
        <f>'2025'!DE12</f>
        <v>22</v>
      </c>
      <c r="DL122" s="23">
        <f>'2025'!DF12</f>
        <v>6</v>
      </c>
      <c r="DM122" s="23">
        <f>'2025'!DG12</f>
        <v>394</v>
      </c>
      <c r="DN122" s="23">
        <f>'2025'!DH12</f>
        <v>270</v>
      </c>
      <c r="DO122" s="23">
        <f>'2025'!DI12</f>
        <v>76.3</v>
      </c>
      <c r="DP122" s="74">
        <f>'2025'!DJ12</f>
        <v>3.9</v>
      </c>
      <c r="DQ122" s="74">
        <f>'2025'!DK12</f>
        <v>1.7</v>
      </c>
      <c r="DR122" s="74">
        <f>'2025'!DL12</f>
        <v>36.200000000000003</v>
      </c>
      <c r="DS122" s="23">
        <f>'2025'!DM12</f>
        <v>219</v>
      </c>
      <c r="DT122" s="23">
        <f>'2025'!DN12</f>
        <v>2848</v>
      </c>
      <c r="DU122" s="55">
        <f>'2025'!DO12</f>
        <v>37</v>
      </c>
      <c r="DV122" s="61">
        <f>'2025'!DP12</f>
        <v>5.96</v>
      </c>
      <c r="DW122" s="61">
        <f>'2025'!DQ12</f>
        <v>5</v>
      </c>
      <c r="DX122" s="61">
        <f>'2025'!DR12</f>
        <v>2</v>
      </c>
      <c r="DY122" s="73">
        <f>'2025'!DS12</f>
        <v>2.16</v>
      </c>
      <c r="DZ122" s="62">
        <f>'2025'!DT12</f>
        <v>10</v>
      </c>
      <c r="EA122" s="22">
        <f>'2025'!DU12</f>
        <v>3469</v>
      </c>
      <c r="EB122" s="23">
        <f>'2025'!DV12</f>
        <v>4460</v>
      </c>
      <c r="EC122" s="23">
        <f>'2025'!DW12</f>
        <v>31</v>
      </c>
      <c r="ED122" s="23">
        <f>'2025'!DX12</f>
        <v>12</v>
      </c>
      <c r="EE122" s="23">
        <f>'2025'!DY12</f>
        <v>444</v>
      </c>
      <c r="EF122" s="23">
        <f>'2025'!DZ12</f>
        <v>292</v>
      </c>
      <c r="EG122" s="23">
        <f>'2025'!EA12</f>
        <v>75.8</v>
      </c>
      <c r="EH122" s="24">
        <f>'2025'!EB12</f>
        <v>4.3</v>
      </c>
      <c r="EI122" s="24">
        <f>'2025'!EC12</f>
        <v>4</v>
      </c>
      <c r="EJ122" s="24">
        <f>'2025'!ED12</f>
        <v>43.6</v>
      </c>
      <c r="EK122" s="23">
        <f>'2025'!EE12</f>
        <v>90</v>
      </c>
      <c r="EL122" s="23">
        <f>'2025'!EF12</f>
        <v>2765</v>
      </c>
      <c r="EM122" s="55">
        <f>'2025'!EG12</f>
        <v>37</v>
      </c>
      <c r="EN122" s="73">
        <f>'2025'!EH12</f>
        <v>2.4</v>
      </c>
      <c r="EO122" s="61">
        <f>'2025'!EI12</f>
        <v>2</v>
      </c>
      <c r="EP122" s="61">
        <f>'2025'!EJ12</f>
        <v>2</v>
      </c>
      <c r="EQ122" s="73">
        <f>'2025'!EK12</f>
        <v>1.38</v>
      </c>
      <c r="ER122" s="62">
        <f>'2025'!EL12</f>
        <v>2</v>
      </c>
    </row>
    <row r="123" spans="1:148" ht="15.75" customHeight="1" x14ac:dyDescent="0.2">
      <c r="A123" s="111">
        <f t="shared" si="4"/>
        <v>121</v>
      </c>
      <c r="B123" s="109">
        <f>'2016'!A12</f>
        <v>10</v>
      </c>
      <c r="C123" s="109">
        <v>2016</v>
      </c>
      <c r="D123" s="86" t="str">
        <f>'2016'!B12</f>
        <v>Kevin Hogan</v>
      </c>
      <c r="E123" s="86" t="str" cm="1">
        <f t="array" ref="E123">_xlfn.IFS(F123&gt;13,"Cornerstone",AND(F123&gt;11.5,F123&lt;13),"Elite",AND(F123&gt;10,F123&lt;11.5),"Elite Upside",AND(F123&gt;=8.5,F123&lt;10),"Upside",AND(F123&gt;6.25,F123&lt;8.5),"Upside Lite",AND(F123&gt;4.5,F123&lt;6.25),"Outlier",AND(F123&gt;=3.5,F123&lt;4.5),"Outlier Lite",F123&lt;3.5,"Purgatory")</f>
        <v>Outlier Lite</v>
      </c>
      <c r="F123" s="11">
        <f>'2016'!C12</f>
        <v>3.7503906249999996</v>
      </c>
      <c r="G123" s="11">
        <f t="shared" si="5"/>
        <v>41.5</v>
      </c>
      <c r="H123" s="245">
        <f t="shared" si="6"/>
        <v>-0.44180487055066087</v>
      </c>
      <c r="I123" s="43" t="str">
        <f>'2016'!D12</f>
        <v>Stanford</v>
      </c>
      <c r="J123" s="14">
        <f>'2016'!E12</f>
        <v>5</v>
      </c>
      <c r="K123" s="44">
        <f>'2016'!F12</f>
        <v>33897</v>
      </c>
      <c r="L123" s="15">
        <f>'2016'!G12</f>
        <v>32.958904109589042</v>
      </c>
      <c r="M123" s="15" t="str">
        <f>'2016'!H12</f>
        <v>SR</v>
      </c>
      <c r="N123" s="15">
        <f>'2016'!I12</f>
        <v>23.534246575342465</v>
      </c>
      <c r="O123" s="15" t="str">
        <f>'2016'!J12</f>
        <v>Mobile Passer</v>
      </c>
      <c r="P123" s="14">
        <f>'2016'!K12</f>
        <v>75</v>
      </c>
      <c r="Q123" s="14">
        <f>'2016'!L12</f>
        <v>218</v>
      </c>
      <c r="R123" s="15">
        <f t="shared" si="7"/>
        <v>27.247829926770965</v>
      </c>
      <c r="S123" s="14">
        <f>'2016'!M12</f>
        <v>4.78</v>
      </c>
      <c r="T123" s="16">
        <f>'2016'!N12</f>
        <v>5</v>
      </c>
      <c r="U123" s="46">
        <f>'2016'!O12</f>
        <v>0</v>
      </c>
      <c r="V123" s="47">
        <f>'2016'!P12</f>
        <v>0.39114917915774444</v>
      </c>
      <c r="W123" s="47">
        <f>'2016'!Q12</f>
        <v>0.94911584265608084</v>
      </c>
      <c r="X123" s="47">
        <f>'2016'!R12</f>
        <v>0.93306559571619807</v>
      </c>
      <c r="Y123" s="47">
        <f>'2016'!S12</f>
        <v>0.95413153456998312</v>
      </c>
      <c r="Z123" s="17">
        <f>'2016'!T12</f>
        <v>0.95413153456998312</v>
      </c>
      <c r="AA123" s="17">
        <f>'2016'!U12</f>
        <v>0.81101180438448561</v>
      </c>
      <c r="AB123" s="17">
        <f>'2016'!V12</f>
        <v>0.18850267379679145</v>
      </c>
      <c r="AC123" s="17">
        <f>'2016'!W12</f>
        <v>0.13099630996309963</v>
      </c>
      <c r="AD123" s="17">
        <f>'2016'!X12</f>
        <v>0.15974949187994553</v>
      </c>
      <c r="AE123" s="18">
        <f>'2016'!Y12</f>
        <v>0.13578706809795368</v>
      </c>
      <c r="AF123" s="19">
        <f>'2016'!Z12</f>
        <v>20.876712328767123</v>
      </c>
      <c r="AG123" s="20">
        <f>'2016'!AA12</f>
        <v>83.517003288456095</v>
      </c>
      <c r="AH123" s="71">
        <f>'2016'!AB12</f>
        <v>0.67320261437908502</v>
      </c>
      <c r="AI123" s="102">
        <f>'2016'!AC12</f>
        <v>13.733009708737864</v>
      </c>
      <c r="AJ123" s="71">
        <f>'2016'!AD12</f>
        <v>0.75700000000000001</v>
      </c>
      <c r="AK123" s="71">
        <f>'2016'!AE12</f>
        <v>6.0999999999999999E-2</v>
      </c>
      <c r="AL123" s="71">
        <f>'2016'!AF12</f>
        <v>4.5999999999999999E-2</v>
      </c>
      <c r="AM123" s="70">
        <f>'2016'!AG12</f>
        <v>0.38500000000000001</v>
      </c>
      <c r="AN123" s="20">
        <f>'2016'!AH12</f>
        <v>5.8</v>
      </c>
      <c r="AO123" s="20">
        <f>'2016'!AI12</f>
        <v>0.15384615384615385</v>
      </c>
      <c r="AP123" s="76">
        <f>'2016'!AJ12</f>
        <v>2.52</v>
      </c>
      <c r="AQ123" s="21">
        <f>'2016'!AK12</f>
        <v>3</v>
      </c>
      <c r="AR123" s="21">
        <f>'2016'!AL12</f>
        <v>8</v>
      </c>
      <c r="AS123" s="21">
        <f>'2016'!AM12</f>
        <v>5</v>
      </c>
      <c r="AT123" s="21">
        <f>'2016'!AN12</f>
        <v>4</v>
      </c>
      <c r="AU123" s="21">
        <f>'2016'!AO12</f>
        <v>0</v>
      </c>
      <c r="AV123" s="21">
        <f>'2016'!AP12</f>
        <v>0</v>
      </c>
      <c r="AW123" s="21">
        <f>'2016'!AQ12</f>
        <v>6</v>
      </c>
      <c r="AX123" s="21">
        <f>'2016'!AR12</f>
        <v>5</v>
      </c>
      <c r="AY123" s="21">
        <f>'2016'!AS12</f>
        <v>3</v>
      </c>
      <c r="AZ123" s="21">
        <f>'2016'!AT12</f>
        <v>5</v>
      </c>
      <c r="BA123" s="21">
        <f>'2016'!AU12</f>
        <v>1</v>
      </c>
      <c r="BB123" s="21">
        <f>'2016'!AV12</f>
        <v>0</v>
      </c>
      <c r="BC123" s="21">
        <f>'2016'!AW12</f>
        <v>5.75</v>
      </c>
      <c r="BD123" s="21">
        <f>'2016'!AX12</f>
        <v>5.75</v>
      </c>
      <c r="BE123" s="21">
        <f>'2016'!AY12</f>
        <v>0.71250000000000002</v>
      </c>
      <c r="BF123" s="130">
        <f>'2016'!AZ12</f>
        <v>0.53437500000000004</v>
      </c>
      <c r="BG123" s="103">
        <f>'2016'!BA12</f>
        <v>0</v>
      </c>
      <c r="BH123" s="23">
        <f>'2016'!BB12</f>
        <v>1</v>
      </c>
      <c r="BI123" s="23">
        <f>'2016'!BC12</f>
        <v>0</v>
      </c>
      <c r="BJ123" s="23">
        <f>'2016'!BD12</f>
        <v>0</v>
      </c>
      <c r="BK123" s="23">
        <f>'2016'!BE12</f>
        <v>0</v>
      </c>
      <c r="BL123" s="23">
        <f>'2016'!BF12</f>
        <v>0</v>
      </c>
      <c r="BM123" s="23">
        <f>'2016'!BG12</f>
        <v>0</v>
      </c>
      <c r="BN123" s="74">
        <f>'2016'!BH12</f>
        <v>0</v>
      </c>
      <c r="BO123" s="74">
        <f>'2016'!BI12</f>
        <v>0</v>
      </c>
      <c r="BP123" s="74">
        <f>'2016'!BJ12</f>
        <v>0</v>
      </c>
      <c r="BQ123" s="23">
        <f>'2016'!BK12</f>
        <v>0</v>
      </c>
      <c r="BR123" s="23">
        <f>'2016'!BL12</f>
        <v>1</v>
      </c>
      <c r="BS123" s="55">
        <f>'2016'!BM12</f>
        <v>0</v>
      </c>
      <c r="BT123" s="61">
        <f>'2016'!BN12</f>
        <v>0</v>
      </c>
      <c r="BU123" s="61">
        <f>'2016'!BO12</f>
        <v>0</v>
      </c>
      <c r="BV123" s="61">
        <f>'2016'!BP12</f>
        <v>0</v>
      </c>
      <c r="BW123" s="72">
        <f>'2016'!BQ12</f>
        <v>0</v>
      </c>
      <c r="BX123" s="61">
        <f>'2016'!BR12</f>
        <v>0</v>
      </c>
      <c r="BY123" s="22">
        <f>'2016'!BS12</f>
        <v>1096</v>
      </c>
      <c r="BZ123" s="23">
        <f>'2016'!BT12</f>
        <v>2802</v>
      </c>
      <c r="CA123" s="23">
        <f>'2016'!BU12</f>
        <v>9</v>
      </c>
      <c r="CB123" s="23">
        <f>'2016'!BV12</f>
        <v>3</v>
      </c>
      <c r="CC123" s="23">
        <f>'2016'!BW12</f>
        <v>152</v>
      </c>
      <c r="CD123" s="23">
        <f>'2016'!BX12</f>
        <v>109</v>
      </c>
      <c r="CE123" s="23">
        <f>'2016'!BY12</f>
        <v>0</v>
      </c>
      <c r="CF123" s="74">
        <f>'2016'!BZ12</f>
        <v>0</v>
      </c>
      <c r="CG123" s="74">
        <f>'2016'!CA12</f>
        <v>0</v>
      </c>
      <c r="CH123" s="74">
        <f>'2016'!CB12</f>
        <v>0</v>
      </c>
      <c r="CI123" s="23">
        <f>'2016'!CC12</f>
        <v>0</v>
      </c>
      <c r="CJ123" s="23">
        <f>'2016'!CD12</f>
        <v>1</v>
      </c>
      <c r="CK123" s="55">
        <f>'2016'!CE12</f>
        <v>0</v>
      </c>
      <c r="CL123" s="61">
        <f>'2016'!CF12</f>
        <v>0</v>
      </c>
      <c r="CM123" s="61">
        <f>'2016'!CG12</f>
        <v>0</v>
      </c>
      <c r="CN123" s="61">
        <f>'2016'!CH12</f>
        <v>0</v>
      </c>
      <c r="CO123" s="73">
        <f>'2016'!CI12</f>
        <v>0</v>
      </c>
      <c r="CP123" s="62">
        <f>'2016'!CJ12</f>
        <v>0</v>
      </c>
      <c r="CQ123" s="22">
        <f>'2016'!CK12</f>
        <v>2630</v>
      </c>
      <c r="CR123" s="23">
        <f>'2016'!CL12</f>
        <v>2771</v>
      </c>
      <c r="CS123" s="23">
        <f>'2016'!CM12</f>
        <v>20</v>
      </c>
      <c r="CT123" s="23">
        <f>'2016'!CN12</f>
        <v>10</v>
      </c>
      <c r="CU123" s="23">
        <f>'2016'!CO12</f>
        <v>295</v>
      </c>
      <c r="CV123" s="23">
        <f>'2016'!CP12</f>
        <v>180</v>
      </c>
      <c r="CW123" s="23">
        <f>'2016'!CQ12</f>
        <v>0</v>
      </c>
      <c r="CX123" s="24">
        <f>'2016'!CR12</f>
        <v>0</v>
      </c>
      <c r="CY123" s="24">
        <f>'2016'!CS12</f>
        <v>0</v>
      </c>
      <c r="CZ123" s="23">
        <f>'2016'!CT12</f>
        <v>0</v>
      </c>
      <c r="DA123" s="23">
        <f>'2016'!CU12</f>
        <v>0</v>
      </c>
      <c r="DB123" s="23">
        <f>'2016'!CV12</f>
        <v>1</v>
      </c>
      <c r="DC123" s="55">
        <f>'2016'!CW12</f>
        <v>0</v>
      </c>
      <c r="DD123" s="61">
        <f>'2016'!CX12</f>
        <v>0</v>
      </c>
      <c r="DE123" s="61">
        <f>'2016'!CY12</f>
        <v>0</v>
      </c>
      <c r="DF123" s="61">
        <f>'2016'!CZ12</f>
        <v>0</v>
      </c>
      <c r="DG123" s="73">
        <f>'2016'!DA12</f>
        <v>0</v>
      </c>
      <c r="DH123" s="62">
        <f>'2016'!DB12</f>
        <v>0</v>
      </c>
      <c r="DI123" s="22">
        <f>'2016'!DC12</f>
        <v>2788</v>
      </c>
      <c r="DJ123" s="23">
        <f>'2016'!DD12</f>
        <v>2988</v>
      </c>
      <c r="DK123" s="23">
        <f>'2016'!DE12</f>
        <v>19</v>
      </c>
      <c r="DL123" s="23">
        <f>'2016'!DF12</f>
        <v>8</v>
      </c>
      <c r="DM123" s="23">
        <f>'2016'!DG12</f>
        <v>355</v>
      </c>
      <c r="DN123" s="23">
        <f>'2016'!DH12</f>
        <v>232</v>
      </c>
      <c r="DO123" s="23">
        <f>'2016'!DI12</f>
        <v>71.8</v>
      </c>
      <c r="DP123" s="74">
        <f>'2016'!DJ12</f>
        <v>4.8</v>
      </c>
      <c r="DQ123" s="74">
        <f>'2016'!DK12</f>
        <v>5.0999999999999996</v>
      </c>
      <c r="DR123" s="74">
        <f>'2016'!DL12</f>
        <v>38.1</v>
      </c>
      <c r="DS123" s="23">
        <f>'2016'!DM12</f>
        <v>423</v>
      </c>
      <c r="DT123" s="23">
        <f>'2016'!DN12</f>
        <v>2244</v>
      </c>
      <c r="DU123" s="55">
        <f>'2016'!DO12</f>
        <v>42</v>
      </c>
      <c r="DV123" s="61">
        <f>'2016'!DP12</f>
        <v>5.6</v>
      </c>
      <c r="DW123" s="61">
        <f>'2016'!DQ12</f>
        <v>5</v>
      </c>
      <c r="DX123" s="61">
        <f>'2016'!DR12</f>
        <v>4</v>
      </c>
      <c r="DY123" s="73">
        <f>'2016'!DS12</f>
        <v>2.08</v>
      </c>
      <c r="DZ123" s="62">
        <f>'2016'!DT12</f>
        <v>13</v>
      </c>
      <c r="EA123" s="22">
        <f>'2016'!DU12</f>
        <v>2829</v>
      </c>
      <c r="EB123" s="23">
        <f>'2016'!DV12</f>
        <v>2965</v>
      </c>
      <c r="EC123" s="23">
        <f>'2016'!DW12</f>
        <v>26</v>
      </c>
      <c r="ED123" s="23">
        <f>'2016'!DX12</f>
        <v>8</v>
      </c>
      <c r="EE123" s="23">
        <f>'2016'!DY12</f>
        <v>306</v>
      </c>
      <c r="EF123" s="23">
        <f>'2016'!DZ12</f>
        <v>206</v>
      </c>
      <c r="EG123" s="23">
        <f>'2016'!EA12</f>
        <v>75.7</v>
      </c>
      <c r="EH123" s="24">
        <f>'2016'!EB12</f>
        <v>6.1</v>
      </c>
      <c r="EI123" s="24">
        <f>'2016'!EC12</f>
        <v>4.5999999999999996</v>
      </c>
      <c r="EJ123" s="24">
        <f>'2016'!ED12</f>
        <v>38.5</v>
      </c>
      <c r="EK123" s="23">
        <f>'2016'!EE12</f>
        <v>426</v>
      </c>
      <c r="EL123" s="23">
        <f>'2016'!EF12</f>
        <v>3252</v>
      </c>
      <c r="EM123" s="55">
        <f>'2016'!EG12</f>
        <v>52</v>
      </c>
      <c r="EN123" s="73">
        <f>'2016'!EH12</f>
        <v>5.8</v>
      </c>
      <c r="EO123" s="61">
        <f>'2016'!EI12</f>
        <v>6</v>
      </c>
      <c r="EP123" s="61">
        <f>'2016'!EJ12</f>
        <v>8</v>
      </c>
      <c r="EQ123" s="73">
        <f>'2016'!EK12</f>
        <v>2.52</v>
      </c>
      <c r="ER123" s="62">
        <f>'2016'!EL12</f>
        <v>11</v>
      </c>
    </row>
    <row r="124" spans="1:148" ht="15.75" customHeight="1" x14ac:dyDescent="0.2">
      <c r="A124" s="111">
        <f t="shared" si="4"/>
        <v>122</v>
      </c>
      <c r="B124" s="109">
        <f>'2025'!A13</f>
        <v>11</v>
      </c>
      <c r="C124" s="109">
        <v>2025</v>
      </c>
      <c r="D124" s="86" t="str">
        <f>'2025'!B13</f>
        <v>Kurtis Rourke</v>
      </c>
      <c r="E124" s="86" t="str" cm="1">
        <f t="array" ref="E124">_xlfn.IFS(F124&gt;13,"Cornerstone",AND(F124&gt;11.5,F124&lt;13),"Elite",AND(F124&gt;10,F124&lt;11.5),"Elite Upside",AND(F124&gt;=8.5,F124&lt;10),"Upside",AND(F124&gt;6.25,F124&lt;8.5),"Upside Lite",AND(F124&gt;4.5,F124&lt;6.25),"Outlier",AND(F124&gt;=3.5,F124&lt;4.5),"Outlier Lite",F124&lt;3.5,"Purgatory")</f>
        <v>Outlier Lite</v>
      </c>
      <c r="F124" s="11">
        <f>'2025'!C13</f>
        <v>3.7275000000000009</v>
      </c>
      <c r="G124" s="11">
        <f t="shared" si="5"/>
        <v>41</v>
      </c>
      <c r="H124" s="245">
        <f t="shared" si="6"/>
        <v>-0.44848754796239543</v>
      </c>
      <c r="I124" s="43" t="str">
        <f>'2025'!D13</f>
        <v>Indiana</v>
      </c>
      <c r="J124" s="14">
        <f>'2025'!E13</f>
        <v>2</v>
      </c>
      <c r="K124" s="44">
        <f>'2025'!F13</f>
        <v>36824</v>
      </c>
      <c r="L124" s="15">
        <f>'2025'!G13</f>
        <v>24.93972602739726</v>
      </c>
      <c r="M124" s="15" t="str">
        <f>'2025'!H13</f>
        <v>RS SR</v>
      </c>
      <c r="N124" s="15">
        <f>'2025'!I13</f>
        <v>24.520547945205479</v>
      </c>
      <c r="O124" s="15" t="str">
        <f>'2025'!J13</f>
        <v>Pocket Passer</v>
      </c>
      <c r="P124" s="14">
        <f>'2025'!K13</f>
        <v>77</v>
      </c>
      <c r="Q124" s="14">
        <f>'2025'!L13</f>
        <v>223</v>
      </c>
      <c r="R124" s="15">
        <f t="shared" si="7"/>
        <v>26.443647894885604</v>
      </c>
      <c r="S124" s="14">
        <f>'2025'!M13</f>
        <v>4.74</v>
      </c>
      <c r="T124" s="16">
        <f>'2025'!N13</f>
        <v>7</v>
      </c>
      <c r="U124" s="46">
        <f>'2025'!O13</f>
        <v>0.87899543378995437</v>
      </c>
      <c r="V124" s="47">
        <f>'2025'!P13</f>
        <v>0.81937528293345407</v>
      </c>
      <c r="W124" s="47">
        <f>'2025'!Q13</f>
        <v>0.83744221879815095</v>
      </c>
      <c r="X124" s="47">
        <f>'2025'!R13</f>
        <v>0.83377408386853036</v>
      </c>
      <c r="Y124" s="47">
        <f>'2025'!S13</f>
        <v>0.89549602590521049</v>
      </c>
      <c r="Z124" s="17">
        <f>'2025'!T13</f>
        <v>0.89549602590521049</v>
      </c>
      <c r="AA124" s="17">
        <f>'2025'!U13</f>
        <v>0.89549602590521049</v>
      </c>
      <c r="AB124" s="17">
        <f>'2025'!V13</f>
        <v>0.12330145948666331</v>
      </c>
      <c r="AC124" s="17">
        <f>'2025'!W13</f>
        <v>4.3159257660768238E-2</v>
      </c>
      <c r="AD124" s="17">
        <f>'2025'!X13</f>
        <v>8.3230358573715774E-2</v>
      </c>
      <c r="AE124" s="18">
        <f>'2025'!Y13</f>
        <v>8.3230358573715774E-2</v>
      </c>
      <c r="AF124" s="19">
        <f>'2025'!Z13</f>
        <v>19.865753424657534</v>
      </c>
      <c r="AG124" s="20">
        <f>'2025'!AA13</f>
        <v>88.353038975486541</v>
      </c>
      <c r="AH124" s="71">
        <f>'2025'!AB13</f>
        <v>0.68944099378881984</v>
      </c>
      <c r="AI124" s="102">
        <f>'2025'!AC13</f>
        <v>13.702702702702704</v>
      </c>
      <c r="AJ124" s="71">
        <f>'2025'!AD13</f>
        <v>0.78</v>
      </c>
      <c r="AK124" s="71">
        <f>'2025'!AE13</f>
        <v>7.400000000000001E-2</v>
      </c>
      <c r="AL124" s="71">
        <f>'2025'!AF13</f>
        <v>2.6000000000000002E-2</v>
      </c>
      <c r="AM124" s="70">
        <f>'2025'!AG13</f>
        <v>0.55200000000000005</v>
      </c>
      <c r="AN124" s="20">
        <f>'2025'!AH13</f>
        <v>3.7</v>
      </c>
      <c r="AO124" s="20">
        <f>'2025'!AI13</f>
        <v>9.0909090909090912E-2</v>
      </c>
      <c r="AP124" s="76">
        <f>'2025'!AJ13</f>
        <v>1.62</v>
      </c>
      <c r="AQ124" s="21">
        <f>'2025'!AK13</f>
        <v>5</v>
      </c>
      <c r="AR124" s="21">
        <f>'2025'!AL13</f>
        <v>8</v>
      </c>
      <c r="AS124" s="21">
        <f>'2025'!AM13</f>
        <v>8</v>
      </c>
      <c r="AT124" s="21">
        <f>'2025'!AN13</f>
        <v>6</v>
      </c>
      <c r="AU124" s="21">
        <f>'2025'!AO13</f>
        <v>8</v>
      </c>
      <c r="AV124" s="21">
        <f>'2025'!AP13</f>
        <v>7</v>
      </c>
      <c r="AW124" s="21">
        <f>'2025'!AQ13</f>
        <v>3</v>
      </c>
      <c r="AX124" s="21">
        <f>'2025'!AR13</f>
        <v>1</v>
      </c>
      <c r="AY124" s="21">
        <f>'2025'!AS13</f>
        <v>0</v>
      </c>
      <c r="AZ124" s="21">
        <f>'2025'!AT13</f>
        <v>1</v>
      </c>
      <c r="BA124" s="21">
        <f>'2025'!AU13</f>
        <v>1</v>
      </c>
      <c r="BB124" s="21">
        <f>'2025'!AV13</f>
        <v>0</v>
      </c>
      <c r="BC124" s="21">
        <f>'2025'!AW13</f>
        <v>10.940000000000001</v>
      </c>
      <c r="BD124" s="21">
        <f>'2025'!AX13</f>
        <v>8.2050000000000018</v>
      </c>
      <c r="BE124" s="21">
        <f>'2025'!AY13</f>
        <v>0.1875</v>
      </c>
      <c r="BF124" s="130">
        <f>'2025'!AZ13</f>
        <v>0</v>
      </c>
      <c r="BG124" s="103">
        <f>'2025'!BA13</f>
        <v>385</v>
      </c>
      <c r="BH124" s="23">
        <f>'2025'!BB13</f>
        <v>438</v>
      </c>
      <c r="BI124" s="23">
        <f>'2025'!BC13</f>
        <v>3</v>
      </c>
      <c r="BJ124" s="23">
        <f>'2025'!BD13</f>
        <v>0</v>
      </c>
      <c r="BK124" s="23">
        <f>'2025'!BE13</f>
        <v>44</v>
      </c>
      <c r="BL124" s="23">
        <f>'2025'!BF13</f>
        <v>30</v>
      </c>
      <c r="BM124" s="23">
        <f>'2025'!BG13</f>
        <v>71.400000000000006</v>
      </c>
      <c r="BN124" s="74">
        <f>'2025'!BH13</f>
        <v>14.6</v>
      </c>
      <c r="BO124" s="74">
        <f>'2025'!BI13</f>
        <v>6.9</v>
      </c>
      <c r="BP124" s="74">
        <f>'2025'!BJ13</f>
        <v>44.4</v>
      </c>
      <c r="BQ124" s="23">
        <f>'2025'!BK13</f>
        <v>20</v>
      </c>
      <c r="BR124" s="23">
        <f>'2025'!BL13</f>
        <v>693</v>
      </c>
      <c r="BS124" s="55">
        <f>'2025'!BM13</f>
        <v>3</v>
      </c>
      <c r="BT124" s="61">
        <f>'2025'!BN13</f>
        <v>6.7</v>
      </c>
      <c r="BU124" s="61">
        <f>'2025'!BO13</f>
        <v>0</v>
      </c>
      <c r="BV124" s="61">
        <f>'2025'!BP13</f>
        <v>0</v>
      </c>
      <c r="BW124" s="72">
        <f>'2025'!BQ13</f>
        <v>2.33</v>
      </c>
      <c r="BX124" s="61">
        <f>'2025'!BR13</f>
        <v>0</v>
      </c>
      <c r="BY124" s="22">
        <f>'2025'!BS13</f>
        <v>1810</v>
      </c>
      <c r="BZ124" s="23">
        <f>'2025'!BT13</f>
        <v>2209</v>
      </c>
      <c r="CA124" s="23">
        <f>'2025'!BU13</f>
        <v>11</v>
      </c>
      <c r="CB124" s="23">
        <f>'2025'!BV13</f>
        <v>7</v>
      </c>
      <c r="CC124" s="23">
        <f>'2025'!BW13</f>
        <v>262</v>
      </c>
      <c r="CD124" s="23">
        <f>'2025'!BX13</f>
        <v>171</v>
      </c>
      <c r="CE124" s="23">
        <f>'2025'!BY13</f>
        <v>74.400000000000006</v>
      </c>
      <c r="CF124" s="74">
        <f>'2025'!BZ13</f>
        <v>4.3</v>
      </c>
      <c r="CG124" s="74">
        <f>'2025'!CA13</f>
        <v>3.4</v>
      </c>
      <c r="CH124" s="74">
        <f>'2025'!CB13</f>
        <v>53.6</v>
      </c>
      <c r="CI124" s="23">
        <f>'2025'!CC13</f>
        <v>43</v>
      </c>
      <c r="CJ124" s="23">
        <f>'2025'!CD13</f>
        <v>2391</v>
      </c>
      <c r="CK124" s="55">
        <f>'2025'!CE13</f>
        <v>9</v>
      </c>
      <c r="CL124" s="61">
        <f>'2025'!CF13</f>
        <v>4.8</v>
      </c>
      <c r="CM124" s="61">
        <f>'2025'!CG13</f>
        <v>0</v>
      </c>
      <c r="CN124" s="61">
        <f>'2025'!CH13</f>
        <v>4</v>
      </c>
      <c r="CO124" s="73">
        <f>'2025'!CI13</f>
        <v>6.67</v>
      </c>
      <c r="CP124" s="62">
        <f>'2025'!CJ13</f>
        <v>2</v>
      </c>
      <c r="CQ124" s="22">
        <f>'2025'!CK13</f>
        <v>3261</v>
      </c>
      <c r="CR124" s="23">
        <f>'2025'!CL13</f>
        <v>3894</v>
      </c>
      <c r="CS124" s="23">
        <f>'2025'!CM13</f>
        <v>25</v>
      </c>
      <c r="CT124" s="23">
        <f>'2025'!CN13</f>
        <v>4</v>
      </c>
      <c r="CU124" s="23">
        <f>'2025'!CO13</f>
        <v>352</v>
      </c>
      <c r="CV124" s="23">
        <f>'2025'!CP13</f>
        <v>243</v>
      </c>
      <c r="CW124" s="23">
        <f>'2025'!CQ13</f>
        <v>78</v>
      </c>
      <c r="CX124" s="24">
        <f>'2025'!CR13</f>
        <v>7.4</v>
      </c>
      <c r="CY124" s="24">
        <f>'2025'!CS13</f>
        <v>2.8</v>
      </c>
      <c r="CZ124" s="23">
        <f>'2025'!CT13</f>
        <v>55.2</v>
      </c>
      <c r="DA124" s="23">
        <f>'2025'!CU13</f>
        <v>423</v>
      </c>
      <c r="DB124" s="23">
        <f>'2025'!CV13</f>
        <v>2172</v>
      </c>
      <c r="DC124" s="55">
        <f>'2025'!CW13</f>
        <v>62</v>
      </c>
      <c r="DD124" s="61">
        <f>'2025'!CX13</f>
        <v>6.8</v>
      </c>
      <c r="DE124" s="61">
        <f>'2025'!CY13</f>
        <v>3</v>
      </c>
      <c r="DF124" s="61">
        <f>'2025'!CZ13</f>
        <v>15</v>
      </c>
      <c r="DG124" s="73">
        <f>'2025'!DA13</f>
        <v>2.84</v>
      </c>
      <c r="DH124" s="62">
        <f>'2025'!DB13</f>
        <v>16</v>
      </c>
      <c r="DI124" s="22">
        <f>'2025'!DC13</f>
        <v>2207</v>
      </c>
      <c r="DJ124" s="23">
        <f>'2025'!DD13</f>
        <v>2647</v>
      </c>
      <c r="DK124" s="23">
        <f>'2025'!DE13</f>
        <v>11</v>
      </c>
      <c r="DL124" s="23">
        <f>'2025'!DF13</f>
        <v>5</v>
      </c>
      <c r="DM124" s="23">
        <f>'2025'!DG13</f>
        <v>307</v>
      </c>
      <c r="DN124" s="23">
        <f>'2025'!DH13</f>
        <v>195</v>
      </c>
      <c r="DO124" s="23">
        <f>'2025'!DI13</f>
        <v>72.3</v>
      </c>
      <c r="DP124" s="74">
        <f>'2025'!DJ13</f>
        <v>4</v>
      </c>
      <c r="DQ124" s="74">
        <f>'2025'!DK13</f>
        <v>3.1</v>
      </c>
      <c r="DR124" s="74">
        <f>'2025'!DL13</f>
        <v>34.799999999999997</v>
      </c>
      <c r="DS124" s="23">
        <f>'2025'!DM13</f>
        <v>245</v>
      </c>
      <c r="DT124" s="23">
        <f>'2025'!DN13</f>
        <v>1987</v>
      </c>
      <c r="DU124" s="55">
        <f>'2025'!DO13</f>
        <v>66</v>
      </c>
      <c r="DV124" s="61">
        <f>'2025'!DP13</f>
        <v>3.7</v>
      </c>
      <c r="DW124" s="61">
        <f>'2025'!DQ13</f>
        <v>4</v>
      </c>
      <c r="DX124" s="61">
        <f>'2025'!DR13</f>
        <v>5</v>
      </c>
      <c r="DY124" s="73">
        <f>'2025'!DS13</f>
        <v>1.62</v>
      </c>
      <c r="DZ124" s="62">
        <f>'2025'!DT13</f>
        <v>13</v>
      </c>
      <c r="EA124" s="22">
        <f>'2025'!DU13</f>
        <v>3042</v>
      </c>
      <c r="EB124" s="23">
        <f>'2025'!DV13</f>
        <v>3397</v>
      </c>
      <c r="EC124" s="23">
        <f>'2025'!DW13</f>
        <v>29</v>
      </c>
      <c r="ED124" s="23">
        <f>'2025'!DX13</f>
        <v>5</v>
      </c>
      <c r="EE124" s="23">
        <f>'2025'!DY13</f>
        <v>322</v>
      </c>
      <c r="EF124" s="23">
        <f>'2025'!DZ13</f>
        <v>222</v>
      </c>
      <c r="EG124" s="23">
        <f>'2025'!EA13</f>
        <v>74.400000000000006</v>
      </c>
      <c r="EH124" s="24">
        <f>'2025'!EB13</f>
        <v>5.6</v>
      </c>
      <c r="EI124" s="24">
        <f>'2025'!EC13</f>
        <v>2.6</v>
      </c>
      <c r="EJ124" s="24">
        <f>'2025'!ED13</f>
        <v>48.1</v>
      </c>
      <c r="EK124" s="23">
        <f>'2025'!EE13</f>
        <v>100</v>
      </c>
      <c r="EL124" s="23">
        <f>'2025'!EF13</f>
        <v>2317</v>
      </c>
      <c r="EM124" s="55">
        <f>'2025'!EG13</f>
        <v>33</v>
      </c>
      <c r="EN124" s="73">
        <f>'2025'!EH13</f>
        <v>3</v>
      </c>
      <c r="EO124" s="61">
        <f>'2025'!EI13</f>
        <v>2</v>
      </c>
      <c r="EP124" s="61">
        <f>'2025'!EJ13</f>
        <v>3</v>
      </c>
      <c r="EQ124" s="73">
        <f>'2025'!EK13</f>
        <v>1.48</v>
      </c>
      <c r="ER124" s="62">
        <f>'2025'!EL13</f>
        <v>4</v>
      </c>
    </row>
    <row r="125" spans="1:148" ht="15.75" customHeight="1" x14ac:dyDescent="0.2">
      <c r="A125" s="111">
        <f t="shared" si="4"/>
        <v>123</v>
      </c>
      <c r="B125" s="109">
        <f>'2022'!A11</f>
        <v>9</v>
      </c>
      <c r="C125" s="109">
        <v>2022</v>
      </c>
      <c r="D125" s="86" t="str">
        <f>'2022'!B11</f>
        <v>Skylar Thompson</v>
      </c>
      <c r="E125" s="86" t="str" cm="1">
        <f t="array" ref="E125">_xlfn.IFS(F125&gt;13,"Cornerstone",AND(F125&gt;11.5,F125&lt;13),"Elite",AND(F125&gt;10,F125&lt;11.5),"Elite Upside",AND(F125&gt;=8.5,F125&lt;10),"Upside",AND(F125&gt;6.25,F125&lt;8.5),"Upside Lite",AND(F125&gt;4.5,F125&lt;6.25),"Outlier",AND(F125&gt;=3.5,F125&lt;4.5),"Outlier Lite",F125&lt;3.5,"Purgatory")</f>
        <v>Outlier Lite</v>
      </c>
      <c r="F125" s="11">
        <f>'2022'!C11</f>
        <v>3.7162499999999996</v>
      </c>
      <c r="G125" s="11">
        <f t="shared" si="5"/>
        <v>40.5</v>
      </c>
      <c r="H125" s="245">
        <f t="shared" si="6"/>
        <v>-0.45177186723642254</v>
      </c>
      <c r="I125" s="43" t="str">
        <f>'2022'!D11</f>
        <v>Kansas State</v>
      </c>
      <c r="J125" s="14">
        <f>'2022'!E11</f>
        <v>3</v>
      </c>
      <c r="K125" s="44">
        <f>'2022'!F11</f>
        <v>35585</v>
      </c>
      <c r="L125" s="15">
        <f>'2022'!G11</f>
        <v>28.334246575342465</v>
      </c>
      <c r="M125" s="15" t="str">
        <f>'2022'!H11</f>
        <v>RS SR</v>
      </c>
      <c r="N125" s="15">
        <f>'2022'!I11</f>
        <v>24.912328767123288</v>
      </c>
      <c r="O125" s="15" t="str">
        <f>'2022'!J11</f>
        <v>Pocket Passer</v>
      </c>
      <c r="P125" s="14">
        <f>'2022'!K11</f>
        <v>74</v>
      </c>
      <c r="Q125" s="14">
        <f>'2022'!L11</f>
        <v>219</v>
      </c>
      <c r="R125" s="15">
        <f t="shared" si="7"/>
        <v>28.117624606322988</v>
      </c>
      <c r="S125" s="14">
        <f>'2022'!M11</f>
        <v>4.91</v>
      </c>
      <c r="T125" s="16">
        <f>'2022'!N11</f>
        <v>7</v>
      </c>
      <c r="U125" s="46">
        <f>'2022'!O11</f>
        <v>0.30500221336874722</v>
      </c>
      <c r="V125" s="47">
        <f>'2022'!P11</f>
        <v>0.71516709511568122</v>
      </c>
      <c r="W125" s="47">
        <f>'2022'!Q11</f>
        <v>0.98426870748299322</v>
      </c>
      <c r="X125" s="47">
        <f>'2022'!R11</f>
        <v>0.33710285406569734</v>
      </c>
      <c r="Y125" s="47">
        <f>'2022'!S11</f>
        <v>0.81614522981846271</v>
      </c>
      <c r="Z125" s="17">
        <f>'2022'!T11</f>
        <v>0.90020696865072791</v>
      </c>
      <c r="AA125" s="17">
        <f>'2022'!U11</f>
        <v>0.81018627178565517</v>
      </c>
      <c r="AB125" s="17">
        <f>'2022'!V11</f>
        <v>3.4734917733089579E-2</v>
      </c>
      <c r="AC125" s="17">
        <f>'2022'!W11</f>
        <v>6.1545176778699258E-2</v>
      </c>
      <c r="AD125" s="17">
        <f>'2022'!X11</f>
        <v>6.1545176778699258E-2</v>
      </c>
      <c r="AE125" s="18">
        <f>'2022'!Y11</f>
        <v>5.5390659100829333E-2</v>
      </c>
      <c r="AF125" s="19">
        <f>'2022'!Z11</f>
        <v>21.254794520547946</v>
      </c>
      <c r="AG125" s="20">
        <f>'2022'!AA11</f>
        <v>75.361258437404146</v>
      </c>
      <c r="AH125" s="71">
        <f>'2022'!AB11</f>
        <v>0.68936170212765957</v>
      </c>
      <c r="AI125" s="102">
        <f>'2022'!AC11</f>
        <v>13.043209876543211</v>
      </c>
      <c r="AJ125" s="71">
        <f>'2022'!AD11</f>
        <v>0.78099999999999992</v>
      </c>
      <c r="AK125" s="71">
        <f>'2022'!AE11</f>
        <v>8.6999999999999994E-2</v>
      </c>
      <c r="AL125" s="71">
        <f>'2022'!AF11</f>
        <v>2.6000000000000002E-2</v>
      </c>
      <c r="AM125" s="70">
        <f>'2022'!AG11</f>
        <v>0.57600000000000007</v>
      </c>
      <c r="AN125" s="20">
        <f>'2022'!AH11</f>
        <v>4.5</v>
      </c>
      <c r="AO125" s="20">
        <f>'2022'!AI11</f>
        <v>0.16666666666666666</v>
      </c>
      <c r="AP125" s="76">
        <f>'2022'!AJ11</f>
        <v>2.3199999999999998</v>
      </c>
      <c r="AQ125" s="21">
        <f>'2022'!AK11</f>
        <v>2</v>
      </c>
      <c r="AR125" s="21">
        <f>'2022'!AL11</f>
        <v>7</v>
      </c>
      <c r="AS125" s="21">
        <f>'2022'!AM11</f>
        <v>8</v>
      </c>
      <c r="AT125" s="21">
        <f>'2022'!AN11</f>
        <v>9</v>
      </c>
      <c r="AU125" s="21">
        <f>'2022'!AO11</f>
        <v>8</v>
      </c>
      <c r="AV125" s="21">
        <f>'2022'!AP11</f>
        <v>8</v>
      </c>
      <c r="AW125" s="21">
        <f>'2022'!AQ11</f>
        <v>1</v>
      </c>
      <c r="AX125" s="21">
        <f>'2022'!AR11</f>
        <v>3</v>
      </c>
      <c r="AY125" s="21">
        <f>'2022'!AS11</f>
        <v>3</v>
      </c>
      <c r="AZ125" s="21">
        <f>'2022'!AT11</f>
        <v>4</v>
      </c>
      <c r="BA125" s="21">
        <f>'2022'!AU11</f>
        <v>1</v>
      </c>
      <c r="BB125" s="21">
        <f>'2022'!AV11</f>
        <v>0</v>
      </c>
      <c r="BC125" s="21">
        <f>'2022'!AW11</f>
        <v>11.709999999999999</v>
      </c>
      <c r="BD125" s="21">
        <f>'2022'!AX11</f>
        <v>8.7824999999999989</v>
      </c>
      <c r="BE125" s="21">
        <f>'2022'!AY11</f>
        <v>0.41249999999999998</v>
      </c>
      <c r="BF125" s="130">
        <f>'2022'!AZ11</f>
        <v>0</v>
      </c>
      <c r="BG125" s="103">
        <f>'2022'!BA11</f>
        <v>689</v>
      </c>
      <c r="BH125" s="23">
        <f>'2022'!BB11</f>
        <v>2259</v>
      </c>
      <c r="BI125" s="23">
        <f>'2022'!BC11</f>
        <v>5</v>
      </c>
      <c r="BJ125" s="23">
        <f>'2022'!BD11</f>
        <v>3</v>
      </c>
      <c r="BK125" s="23">
        <f>'2022'!BE11</f>
        <v>83</v>
      </c>
      <c r="BL125" s="23">
        <f>'2022'!BF11</f>
        <v>51</v>
      </c>
      <c r="BM125" s="23">
        <f>'2022'!BG11</f>
        <v>72.7</v>
      </c>
      <c r="BN125" s="74">
        <f>'2022'!BH11</f>
        <v>6.4</v>
      </c>
      <c r="BO125" s="74">
        <f>'2022'!BI11</f>
        <v>5.6</v>
      </c>
      <c r="BP125" s="74">
        <f>'2022'!BJ11</f>
        <v>57.1</v>
      </c>
      <c r="BQ125" s="23">
        <f>'2022'!BK11</f>
        <v>306</v>
      </c>
      <c r="BR125" s="23">
        <f>'2022'!BL11</f>
        <v>2705</v>
      </c>
      <c r="BS125" s="55">
        <f>'2022'!BM11</f>
        <v>41</v>
      </c>
      <c r="BT125" s="61">
        <f>'2022'!BN11</f>
        <v>5.3</v>
      </c>
      <c r="BU125" s="61">
        <f>'2022'!BO11</f>
        <v>3</v>
      </c>
      <c r="BV125" s="61">
        <f>'2022'!BP11</f>
        <v>5</v>
      </c>
      <c r="BW125" s="72">
        <f>'2022'!BQ11</f>
        <v>2.0499999999999998</v>
      </c>
      <c r="BX125" s="61">
        <f>'2022'!BR11</f>
        <v>10</v>
      </c>
      <c r="BY125" s="22">
        <f>'2022'!BS11</f>
        <v>1391</v>
      </c>
      <c r="BZ125" s="23">
        <f>'2022'!BT11</f>
        <v>1945</v>
      </c>
      <c r="CA125" s="23">
        <f>'2022'!BU11</f>
        <v>9</v>
      </c>
      <c r="CB125" s="23">
        <f>'2022'!BV11</f>
        <v>4</v>
      </c>
      <c r="CC125" s="23">
        <f>'2022'!BW11</f>
        <v>208</v>
      </c>
      <c r="CD125" s="23">
        <f>'2022'!BX11</f>
        <v>122</v>
      </c>
      <c r="CE125" s="23">
        <f>'2022'!BY11</f>
        <v>69.900000000000006</v>
      </c>
      <c r="CF125" s="74">
        <f>'2022'!BZ11</f>
        <v>5.4</v>
      </c>
      <c r="CG125" s="74">
        <f>'2022'!CA11</f>
        <v>2.2999999999999998</v>
      </c>
      <c r="CH125" s="74">
        <f>'2022'!CB11</f>
        <v>38.9</v>
      </c>
      <c r="CI125" s="23">
        <f>'2022'!CC11</f>
        <v>511</v>
      </c>
      <c r="CJ125" s="23">
        <f>'2022'!CD11</f>
        <v>2428</v>
      </c>
      <c r="CK125" s="55">
        <f>'2022'!CE11</f>
        <v>67</v>
      </c>
      <c r="CL125" s="61">
        <f>'2022'!CF11</f>
        <v>5.7</v>
      </c>
      <c r="CM125" s="61">
        <f>'2022'!CG11</f>
        <v>5</v>
      </c>
      <c r="CN125" s="61">
        <f>'2022'!CH11</f>
        <v>5</v>
      </c>
      <c r="CO125" s="73">
        <f>'2022'!CI11</f>
        <v>2.39</v>
      </c>
      <c r="CP125" s="62">
        <f>'2022'!CJ11</f>
        <v>21</v>
      </c>
      <c r="CQ125" s="22">
        <f>'2022'!CK11</f>
        <v>2315</v>
      </c>
      <c r="CR125" s="23">
        <f>'2022'!CL11</f>
        <v>2352</v>
      </c>
      <c r="CS125" s="23">
        <f>'2022'!CM11</f>
        <v>12</v>
      </c>
      <c r="CT125" s="23">
        <f>'2022'!CN11</f>
        <v>5</v>
      </c>
      <c r="CU125" s="23">
        <f>'2022'!CO11</f>
        <v>297</v>
      </c>
      <c r="CV125" s="23">
        <f>'2022'!CP11</f>
        <v>177</v>
      </c>
      <c r="CW125" s="23">
        <f>'2022'!CQ11</f>
        <v>72</v>
      </c>
      <c r="CX125" s="24">
        <f>'2022'!CR11</f>
        <v>8.6999999999999993</v>
      </c>
      <c r="CY125" s="24">
        <f>'2022'!CS11</f>
        <v>3.7</v>
      </c>
      <c r="CZ125" s="23">
        <f>'2022'!CT11</f>
        <v>50</v>
      </c>
      <c r="DA125" s="23">
        <f>'2022'!CU11</f>
        <v>484</v>
      </c>
      <c r="DB125" s="23">
        <f>'2022'!CV11</f>
        <v>2462</v>
      </c>
      <c r="DC125" s="55">
        <f>'2022'!CW11</f>
        <v>68</v>
      </c>
      <c r="DD125" s="61">
        <f>'2022'!CX11</f>
        <v>4.5</v>
      </c>
      <c r="DE125" s="61">
        <f>'2022'!CY11</f>
        <v>11</v>
      </c>
      <c r="DF125" s="61">
        <f>'2022'!CZ11</f>
        <v>7</v>
      </c>
      <c r="DG125" s="73">
        <f>'2022'!DA11</f>
        <v>1.88</v>
      </c>
      <c r="DH125" s="62">
        <f>'2022'!DB11</f>
        <v>23</v>
      </c>
      <c r="DI125" s="22">
        <f>'2022'!DC11</f>
        <v>626</v>
      </c>
      <c r="DJ125" s="23">
        <f>'2022'!DD11</f>
        <v>1857</v>
      </c>
      <c r="DK125" s="23">
        <f>'2022'!DE11</f>
        <v>4</v>
      </c>
      <c r="DL125" s="23">
        <f>'2022'!DF11</f>
        <v>0</v>
      </c>
      <c r="DM125" s="23">
        <f>'2022'!DG11</f>
        <v>63</v>
      </c>
      <c r="DN125" s="23">
        <f>'2022'!DH11</f>
        <v>40</v>
      </c>
      <c r="DO125" s="23">
        <f>'2022'!DI11</f>
        <v>70</v>
      </c>
      <c r="DP125" s="74">
        <f>'2022'!DJ11</f>
        <v>8.6</v>
      </c>
      <c r="DQ125" s="74">
        <f>'2022'!DK11</f>
        <v>2.6</v>
      </c>
      <c r="DR125" s="74">
        <f>'2022'!DL11</f>
        <v>36.4</v>
      </c>
      <c r="DS125" s="23">
        <f>'2022'!DM11</f>
        <v>57</v>
      </c>
      <c r="DT125" s="23">
        <f>'2022'!DN11</f>
        <v>1641</v>
      </c>
      <c r="DU125" s="55">
        <f>'2022'!DO11</f>
        <v>15</v>
      </c>
      <c r="DV125" s="61">
        <f>'2022'!DP11</f>
        <v>3</v>
      </c>
      <c r="DW125" s="61">
        <f>'2022'!DQ11</f>
        <v>3</v>
      </c>
      <c r="DX125" s="61">
        <f>'2022'!DR11</f>
        <v>1</v>
      </c>
      <c r="DY125" s="73">
        <f>'2022'!DS11</f>
        <v>1.89</v>
      </c>
      <c r="DZ125" s="62">
        <f>'2022'!DT11</f>
        <v>3</v>
      </c>
      <c r="EA125" s="22">
        <f>'2022'!DU11</f>
        <v>2113</v>
      </c>
      <c r="EB125" s="23">
        <f>'2022'!DV11</f>
        <v>2589</v>
      </c>
      <c r="EC125" s="23">
        <f>'2022'!DW11</f>
        <v>12</v>
      </c>
      <c r="ED125" s="23">
        <f>'2022'!DX11</f>
        <v>4</v>
      </c>
      <c r="EE125" s="23">
        <f>'2022'!DY11</f>
        <v>235</v>
      </c>
      <c r="EF125" s="23">
        <f>'2022'!DZ11</f>
        <v>162</v>
      </c>
      <c r="EG125" s="23">
        <f>'2022'!EA11</f>
        <v>78.099999999999994</v>
      </c>
      <c r="EH125" s="24">
        <f>'2022'!EB11</f>
        <v>4.8</v>
      </c>
      <c r="EI125" s="24">
        <f>'2022'!EC11</f>
        <v>4.3</v>
      </c>
      <c r="EJ125" s="24">
        <f>'2022'!ED11</f>
        <v>57.6</v>
      </c>
      <c r="EK125" s="23">
        <f>'2022'!EE11</f>
        <v>141</v>
      </c>
      <c r="EL125" s="23">
        <f>'2022'!EF11</f>
        <v>2291</v>
      </c>
      <c r="EM125" s="55">
        <f>'2022'!EG11</f>
        <v>18</v>
      </c>
      <c r="EN125" s="73">
        <f>'2022'!EH11</f>
        <v>4.5</v>
      </c>
      <c r="EO125" s="61">
        <f>'2022'!EI11</f>
        <v>4</v>
      </c>
      <c r="EP125" s="61">
        <f>'2022'!EJ11</f>
        <v>3</v>
      </c>
      <c r="EQ125" s="73">
        <f>'2022'!EK11</f>
        <v>2.3199999999999998</v>
      </c>
      <c r="ER125" s="62">
        <f>'2022'!EL11</f>
        <v>5</v>
      </c>
    </row>
    <row r="126" spans="1:148" ht="15.75" customHeight="1" x14ac:dyDescent="0.2">
      <c r="A126" s="111">
        <f t="shared" si="4"/>
        <v>124</v>
      </c>
      <c r="B126" s="109">
        <f>'2020'!A11</f>
        <v>9</v>
      </c>
      <c r="C126" s="109">
        <v>2020</v>
      </c>
      <c r="D126" s="86" t="str">
        <f>'2020'!B11</f>
        <v>Nate Stanley</v>
      </c>
      <c r="E126" s="86" t="str" cm="1">
        <f t="array" ref="E126">_xlfn.IFS(F126&gt;13,"Cornerstone",AND(F126&gt;11.5,F126&lt;13),"Elite",AND(F126&gt;10,F126&lt;11.5),"Elite Upside",AND(F126&gt;=8.5,F126&lt;10),"Upside",AND(F126&gt;6.25,F126&lt;8.5),"Upside Lite",AND(F126&gt;4.5,F126&lt;6.25),"Outlier",AND(F126&gt;=3.5,F126&lt;4.5),"Outlier Lite",F126&lt;3.5,"Purgatory")</f>
        <v>Outlier Lite</v>
      </c>
      <c r="F126" s="11">
        <f>'2020'!C11</f>
        <v>3.7062499999999998</v>
      </c>
      <c r="G126" s="11">
        <f t="shared" si="5"/>
        <v>40</v>
      </c>
      <c r="H126" s="245">
        <f t="shared" si="6"/>
        <v>-0.45469126214666844</v>
      </c>
      <c r="I126" s="43" t="str">
        <f>'2020'!D11</f>
        <v>Iowa</v>
      </c>
      <c r="J126" s="14">
        <f>'2020'!E11</f>
        <v>2</v>
      </c>
      <c r="K126" s="44">
        <f>'2020'!F11</f>
        <v>35668</v>
      </c>
      <c r="L126" s="15">
        <f>'2020'!G11</f>
        <v>28.106849315068494</v>
      </c>
      <c r="M126" s="15" t="str">
        <f>'2020'!H11</f>
        <v>SR</v>
      </c>
      <c r="N126" s="15">
        <f>'2020'!I11</f>
        <v>22.684931506849313</v>
      </c>
      <c r="O126" s="15" t="str">
        <f>'2020'!J11</f>
        <v>Pocket Passer</v>
      </c>
      <c r="P126" s="14">
        <f>'2020'!K11</f>
        <v>76</v>
      </c>
      <c r="Q126" s="14">
        <f>'2020'!L11</f>
        <v>235</v>
      </c>
      <c r="R126" s="15">
        <f t="shared" si="7"/>
        <v>28.604781240033397</v>
      </c>
      <c r="S126" s="14">
        <f>'2020'!M11</f>
        <v>4.79</v>
      </c>
      <c r="T126" s="16">
        <f>'2020'!N11</f>
        <v>7</v>
      </c>
      <c r="U126" s="46">
        <f>'2020'!O11</f>
        <v>0</v>
      </c>
      <c r="V126" s="47">
        <f>'2020'!P11</f>
        <v>3.11401305876444E-2</v>
      </c>
      <c r="W126" s="47">
        <f>'2020'!Q11</f>
        <v>0.98500810372771475</v>
      </c>
      <c r="X126" s="47">
        <f>'2020'!R11</f>
        <v>0.95689069925322467</v>
      </c>
      <c r="Y126" s="47">
        <f>'2020'!S11</f>
        <v>0.99092741935483875</v>
      </c>
      <c r="Z126" s="17">
        <f>'2020'!T11</f>
        <v>0.99092741935483875</v>
      </c>
      <c r="AA126" s="17">
        <f>'2020'!U11</f>
        <v>0.99092741935483875</v>
      </c>
      <c r="AB126" s="17">
        <f>'2020'!V11</f>
        <v>3.9486673247778874E-2</v>
      </c>
      <c r="AC126" s="17">
        <f>'2020'!W11</f>
        <v>9.7560975609756101E-2</v>
      </c>
      <c r="AD126" s="17">
        <f>'2020'!X11</f>
        <v>9.7560975609756101E-2</v>
      </c>
      <c r="AE126" s="18">
        <f>'2020'!Y11</f>
        <v>9.7560975609756101E-2</v>
      </c>
      <c r="AF126" s="19">
        <f>'2020'!Z11</f>
        <v>20.027397260273972</v>
      </c>
      <c r="AG126" s="20">
        <f>'2020'!AA11</f>
        <v>89.28033358354925</v>
      </c>
      <c r="AH126" s="71">
        <f>'2020'!AB11</f>
        <v>0.59045226130653261</v>
      </c>
      <c r="AI126" s="102">
        <f>'2020'!AC11</f>
        <v>12.495762711864407</v>
      </c>
      <c r="AJ126" s="71">
        <f>'2020'!AD11</f>
        <v>0.73</v>
      </c>
      <c r="AK126" s="71">
        <f>'2020'!AE11</f>
        <v>6.6000000000000003E-2</v>
      </c>
      <c r="AL126" s="71">
        <f>'2020'!AF11</f>
        <v>0.02</v>
      </c>
      <c r="AM126" s="70">
        <f>'2020'!AG11</f>
        <v>0.5</v>
      </c>
      <c r="AN126" s="20">
        <f>'2020'!AH11</f>
        <v>3.3</v>
      </c>
      <c r="AO126" s="20">
        <f>'2020'!AI11</f>
        <v>4.1666666666666664E-2</v>
      </c>
      <c r="AP126" s="76">
        <f>'2020'!AJ11</f>
        <v>2.68</v>
      </c>
      <c r="AQ126" s="21">
        <f>'2020'!AK11</f>
        <v>5</v>
      </c>
      <c r="AR126" s="21">
        <f>'2020'!AL11</f>
        <v>4</v>
      </c>
      <c r="AS126" s="21">
        <f>'2020'!AM11</f>
        <v>3</v>
      </c>
      <c r="AT126" s="21">
        <f>'2020'!AN11</f>
        <v>5</v>
      </c>
      <c r="AU126" s="21">
        <f>'2020'!AO11</f>
        <v>10</v>
      </c>
      <c r="AV126" s="21">
        <f>'2020'!AP11</f>
        <v>5</v>
      </c>
      <c r="AW126" s="21">
        <f>'2020'!AQ11</f>
        <v>4</v>
      </c>
      <c r="AX126" s="21">
        <f>'2020'!AR11</f>
        <v>0</v>
      </c>
      <c r="AY126" s="21">
        <f>'2020'!AS11</f>
        <v>0</v>
      </c>
      <c r="AZ126" s="21">
        <f>'2020'!AT11</f>
        <v>5</v>
      </c>
      <c r="BA126" s="21">
        <f>'2020'!AU11</f>
        <v>1</v>
      </c>
      <c r="BB126" s="21">
        <f>'2020'!AV11</f>
        <v>0</v>
      </c>
      <c r="BC126" s="21">
        <f>'2020'!AW11</f>
        <v>7.55</v>
      </c>
      <c r="BD126" s="21">
        <f>'2020'!AX11</f>
        <v>5.6624999999999996</v>
      </c>
      <c r="BE126" s="21">
        <f>'2020'!AY11</f>
        <v>0.33750000000000002</v>
      </c>
      <c r="BF126" s="130">
        <f>'2020'!AZ11</f>
        <v>0</v>
      </c>
      <c r="BG126" s="103">
        <f>'2020'!BA11</f>
        <v>0</v>
      </c>
      <c r="BH126" s="23">
        <f>'2020'!BB11</f>
        <v>1</v>
      </c>
      <c r="BI126" s="23">
        <f>'2020'!BC11</f>
        <v>0</v>
      </c>
      <c r="BJ126" s="23">
        <f>'2020'!BD11</f>
        <v>0</v>
      </c>
      <c r="BK126" s="23">
        <f>'2020'!BE11</f>
        <v>0</v>
      </c>
      <c r="BL126" s="23">
        <f>'2020'!BF11</f>
        <v>0</v>
      </c>
      <c r="BM126" s="23">
        <f>'2020'!BG11</f>
        <v>0</v>
      </c>
      <c r="BN126" s="74">
        <f>'2020'!BH11</f>
        <v>0</v>
      </c>
      <c r="BO126" s="74">
        <f>'2020'!BI11</f>
        <v>0</v>
      </c>
      <c r="BP126" s="74">
        <f>'2020'!BJ11</f>
        <v>0</v>
      </c>
      <c r="BQ126" s="23">
        <f>'2020'!BK11</f>
        <v>0</v>
      </c>
      <c r="BR126" s="23">
        <f>'2020'!BL11</f>
        <v>1</v>
      </c>
      <c r="BS126" s="55">
        <f>'2020'!BM11</f>
        <v>0</v>
      </c>
      <c r="BT126" s="61">
        <f>'2020'!BN11</f>
        <v>0</v>
      </c>
      <c r="BU126" s="61">
        <f>'2020'!BO11</f>
        <v>0</v>
      </c>
      <c r="BV126" s="61">
        <f>'2020'!BP11</f>
        <v>0</v>
      </c>
      <c r="BW126" s="72">
        <f>'2020'!BQ11</f>
        <v>0</v>
      </c>
      <c r="BX126" s="61">
        <f>'2020'!BR11</f>
        <v>0</v>
      </c>
      <c r="BY126" s="22">
        <f>'2020'!BS11</f>
        <v>62</v>
      </c>
      <c r="BZ126" s="23">
        <f>'2020'!BT11</f>
        <v>1991</v>
      </c>
      <c r="CA126" s="23">
        <f>'2020'!BU11</f>
        <v>0</v>
      </c>
      <c r="CB126" s="23">
        <f>'2020'!BV11</f>
        <v>0</v>
      </c>
      <c r="CC126" s="23">
        <f>'2020'!BW11</f>
        <v>9</v>
      </c>
      <c r="CD126" s="23">
        <f>'2020'!BX11</f>
        <v>5</v>
      </c>
      <c r="CE126" s="23">
        <f>'2020'!BY11</f>
        <v>55.6</v>
      </c>
      <c r="CF126" s="74">
        <f>'2020'!BZ11</f>
        <v>11.1</v>
      </c>
      <c r="CG126" s="74">
        <f>'2020'!CA11</f>
        <v>0</v>
      </c>
      <c r="CH126" s="74">
        <f>'2020'!CB11</f>
        <v>0</v>
      </c>
      <c r="CI126" s="23">
        <f>'2020'!CC11</f>
        <v>0</v>
      </c>
      <c r="CJ126" s="23">
        <f>'2020'!CD11</f>
        <v>2459</v>
      </c>
      <c r="CK126" s="55">
        <f>'2020'!CE11</f>
        <v>0</v>
      </c>
      <c r="CL126" s="61">
        <f>'2020'!CF11</f>
        <v>0</v>
      </c>
      <c r="CM126" s="61">
        <f>'2020'!CG11</f>
        <v>0</v>
      </c>
      <c r="CN126" s="61">
        <f>'2020'!CH11</f>
        <v>0</v>
      </c>
      <c r="CO126" s="73">
        <f>'2020'!CI11</f>
        <v>0</v>
      </c>
      <c r="CP126" s="62">
        <f>'2020'!CJ11</f>
        <v>0</v>
      </c>
      <c r="CQ126" s="22">
        <f>'2020'!CK11</f>
        <v>2431</v>
      </c>
      <c r="CR126" s="23">
        <f>'2020'!CL11</f>
        <v>2468</v>
      </c>
      <c r="CS126" s="23">
        <f>'2020'!CM11</f>
        <v>26</v>
      </c>
      <c r="CT126" s="23">
        <f>'2020'!CN11</f>
        <v>6</v>
      </c>
      <c r="CU126" s="23">
        <f>'2020'!CO11</f>
        <v>350</v>
      </c>
      <c r="CV126" s="23">
        <f>'2020'!CP11</f>
        <v>195</v>
      </c>
      <c r="CW126" s="23">
        <f>'2020'!CQ11</f>
        <v>73</v>
      </c>
      <c r="CX126" s="24">
        <f>'2020'!CR11</f>
        <v>5.8</v>
      </c>
      <c r="CY126" s="24">
        <f>'2020'!CS11</f>
        <v>3</v>
      </c>
      <c r="CZ126" s="23">
        <f>'2020'!CT11</f>
        <v>44.7</v>
      </c>
      <c r="DA126" s="23">
        <f>'2020'!CU11</f>
        <v>49</v>
      </c>
      <c r="DB126" s="23">
        <f>'2020'!CV11</f>
        <v>1978</v>
      </c>
      <c r="DC126" s="55">
        <f>'2020'!CW11</f>
        <v>18</v>
      </c>
      <c r="DD126" s="61">
        <f>'2020'!CX11</f>
        <v>1.7</v>
      </c>
      <c r="DE126" s="61">
        <f>'2020'!CY11</f>
        <v>0</v>
      </c>
      <c r="DF126" s="61">
        <f>'2020'!CZ11</f>
        <v>1</v>
      </c>
      <c r="DG126" s="73">
        <f>'2020'!DA11</f>
        <v>1.1399999999999999</v>
      </c>
      <c r="DH126" s="62">
        <f>'2020'!DB11</f>
        <v>0</v>
      </c>
      <c r="DI126" s="22">
        <f>'2020'!DC11</f>
        <v>2819</v>
      </c>
      <c r="DJ126" s="23">
        <f>'2020'!DD11</f>
        <v>2946</v>
      </c>
      <c r="DK126" s="23">
        <f>'2020'!DE11</f>
        <v>26</v>
      </c>
      <c r="DL126" s="23">
        <f>'2020'!DF11</f>
        <v>10</v>
      </c>
      <c r="DM126" s="23">
        <f>'2020'!DG11</f>
        <v>398</v>
      </c>
      <c r="DN126" s="23">
        <f>'2020'!DH11</f>
        <v>235</v>
      </c>
      <c r="DO126" s="23">
        <f>'2020'!DI11</f>
        <v>67.900000000000006</v>
      </c>
      <c r="DP126" s="74">
        <f>'2020'!DJ11</f>
        <v>4.3</v>
      </c>
      <c r="DQ126" s="74">
        <f>'2020'!DK11</f>
        <v>3.8</v>
      </c>
      <c r="DR126" s="74">
        <f>'2020'!DL11</f>
        <v>32.1</v>
      </c>
      <c r="DS126" s="23">
        <f>'2020'!DM11</f>
        <v>80</v>
      </c>
      <c r="DT126" s="23">
        <f>'2020'!DN11</f>
        <v>2026</v>
      </c>
      <c r="DU126" s="55">
        <f>'2020'!DO11</f>
        <v>16</v>
      </c>
      <c r="DV126" s="61">
        <f>'2020'!DP11</f>
        <v>3</v>
      </c>
      <c r="DW126" s="61">
        <f>'2020'!DQ11</f>
        <v>1</v>
      </c>
      <c r="DX126" s="61">
        <f>'2020'!DR11</f>
        <v>0</v>
      </c>
      <c r="DY126" s="73">
        <f>'2020'!DS11</f>
        <v>1.78</v>
      </c>
      <c r="DZ126" s="62">
        <f>'2020'!DT11</f>
        <v>4</v>
      </c>
      <c r="EA126" s="22">
        <f>'2020'!DU11</f>
        <v>2949</v>
      </c>
      <c r="EB126" s="23">
        <f>'2020'!DV11</f>
        <v>2976</v>
      </c>
      <c r="EC126" s="23">
        <f>'2020'!DW11</f>
        <v>16</v>
      </c>
      <c r="ED126" s="23">
        <f>'2020'!DX11</f>
        <v>7</v>
      </c>
      <c r="EE126" s="23">
        <f>'2020'!DY11</f>
        <v>402</v>
      </c>
      <c r="EF126" s="23">
        <f>'2020'!DZ11</f>
        <v>236</v>
      </c>
      <c r="EG126" s="23">
        <f>'2020'!EA11</f>
        <v>69.8</v>
      </c>
      <c r="EH126" s="24">
        <f>'2020'!EB11</f>
        <v>6.6</v>
      </c>
      <c r="EI126" s="24">
        <f>'2020'!EC11</f>
        <v>2</v>
      </c>
      <c r="EJ126" s="24">
        <f>'2020'!ED11</f>
        <v>50</v>
      </c>
      <c r="EK126" s="23">
        <f>'2020'!EE11</f>
        <v>196</v>
      </c>
      <c r="EL126" s="23">
        <f>'2020'!EF11</f>
        <v>2009</v>
      </c>
      <c r="EM126" s="55">
        <f>'2020'!EG11</f>
        <v>48</v>
      </c>
      <c r="EN126" s="73">
        <f>'2020'!EH11</f>
        <v>3.3</v>
      </c>
      <c r="EO126" s="61">
        <f>'2020'!EI11</f>
        <v>1</v>
      </c>
      <c r="EP126" s="61">
        <f>'2020'!EJ11</f>
        <v>2</v>
      </c>
      <c r="EQ126" s="73">
        <f>'2020'!EK11</f>
        <v>2.68</v>
      </c>
      <c r="ER126" s="62">
        <f>'2020'!EL11</f>
        <v>5</v>
      </c>
    </row>
    <row r="127" spans="1:148" ht="15.75" customHeight="1" x14ac:dyDescent="0.2">
      <c r="A127" s="111">
        <f t="shared" si="4"/>
        <v>125</v>
      </c>
      <c r="B127" s="109">
        <f>'2026 - WIP'!A23</f>
        <v>21</v>
      </c>
      <c r="C127" s="109">
        <v>2026</v>
      </c>
      <c r="D127" s="86" t="str">
        <f>'2026 - WIP'!B23</f>
        <v>Sawyer Robertson</v>
      </c>
      <c r="E127" s="86" t="str" cm="1">
        <f t="array" ref="E127">_xlfn.IFS(F127&gt;13,"Cornerstone",AND(F127&gt;11.5,F127&lt;13),"Elite",AND(F127&gt;10,F127&lt;11.5),"Elite Upside",AND(F127&gt;=8.5,F127&lt;10),"Upside",AND(F127&gt;6.25,F127&lt;8.5),"Upside Lite",AND(F127&gt;4.5,F127&lt;6.25),"Outlier",AND(F127&gt;=3.5,F127&lt;4.5),"Outlier Lite",F127&lt;3.5,"Purgatory")</f>
        <v>Outlier Lite</v>
      </c>
      <c r="F127" s="11">
        <f>'2026 - WIP'!C23</f>
        <v>3.6825000000000001</v>
      </c>
      <c r="G127" s="11">
        <f t="shared" si="5"/>
        <v>39.6</v>
      </c>
      <c r="H127" s="245">
        <f t="shared" si="6"/>
        <v>-0.46162482505850255</v>
      </c>
      <c r="I127" s="43" t="str">
        <f>'2026 - WIP'!D23</f>
        <v>Baylor</v>
      </c>
      <c r="J127" s="14">
        <f>'2026 - WIP'!E23</f>
        <v>3</v>
      </c>
      <c r="K127" s="44">
        <f>'2026 - WIP'!F23</f>
        <v>37653</v>
      </c>
      <c r="L127" s="15">
        <f>'2026 - WIP'!G23</f>
        <v>22.668493150684931</v>
      </c>
      <c r="M127" s="15" t="str">
        <f>'2026 - WIP'!H23</f>
        <v>SR</v>
      </c>
      <c r="N127" s="15">
        <f>'2026 - WIP'!I23</f>
        <v>23.24931506849315</v>
      </c>
      <c r="O127" s="15" t="str">
        <f>'2026 - WIP'!J23</f>
        <v>Pocket Passer</v>
      </c>
      <c r="P127" s="14">
        <f>'2026 - WIP'!K23</f>
        <v>76</v>
      </c>
      <c r="Q127" s="14">
        <f>'2026 - WIP'!L23</f>
        <v>220</v>
      </c>
      <c r="R127" s="15">
        <f t="shared" si="7"/>
        <v>26.778944139605731</v>
      </c>
      <c r="S127" s="14">
        <f>'2026 - WIP'!M23</f>
        <v>4.7</v>
      </c>
      <c r="T127" s="16">
        <f>'2026 - WIP'!N23</f>
        <v>4</v>
      </c>
      <c r="U127" s="46">
        <f>'2026 - WIP'!O23</f>
        <v>0</v>
      </c>
      <c r="V127" s="47">
        <f>'2026 - WIP'!P23</f>
        <v>5.684626791893228E-3</v>
      </c>
      <c r="W127" s="47">
        <f>'2026 - WIP'!Q23</f>
        <v>0.26869455006337134</v>
      </c>
      <c r="X127" s="47">
        <f>'2026 - WIP'!R23</f>
        <v>0.9002060641742714</v>
      </c>
      <c r="Y127" s="47">
        <f>'2026 - WIP'!S23</f>
        <v>0.96920289855072461</v>
      </c>
      <c r="Z127" s="17">
        <f>'2026 - WIP'!T23</f>
        <v>0.93470448136249806</v>
      </c>
      <c r="AA127" s="17">
        <f>'2026 - WIP'!U23</f>
        <v>0.84123403322624823</v>
      </c>
      <c r="AB127" s="17">
        <f>'2026 - WIP'!V23</f>
        <v>0.13075722092115535</v>
      </c>
      <c r="AC127" s="17">
        <f>'2026 - WIP'!W23</f>
        <v>9.9173553719008267E-2</v>
      </c>
      <c r="AD127" s="17">
        <f>'2026 - WIP'!X23</f>
        <v>0.11496538732008181</v>
      </c>
      <c r="AE127" s="18">
        <f>'2026 - WIP'!Y23</f>
        <v>0.10346884858807363</v>
      </c>
      <c r="AF127" s="19">
        <f>'2026 - WIP'!Z23</f>
        <v>21.597260273972601</v>
      </c>
      <c r="AG127" s="20">
        <f>'2026 - WIP'!AA23</f>
        <v>90.16982872445962</v>
      </c>
      <c r="AH127" s="71">
        <f>'2026 - WIP'!AB23</f>
        <v>0.62222222222222223</v>
      </c>
      <c r="AI127" s="102">
        <f>'2026 - WIP'!AC23</f>
        <v>12.738095238095237</v>
      </c>
      <c r="AJ127" s="71">
        <f>'2026 - WIP'!AD23</f>
        <v>0.71200000000000008</v>
      </c>
      <c r="AK127" s="71">
        <f>'2026 - WIP'!AE23</f>
        <v>4.7E-2</v>
      </c>
      <c r="AL127" s="71">
        <f>'2026 - WIP'!AF23</f>
        <v>3.1E-2</v>
      </c>
      <c r="AM127" s="70">
        <f>'2026 - WIP'!AG23</f>
        <v>0.52600000000000002</v>
      </c>
      <c r="AN127" s="20">
        <f>'2026 - WIP'!AH23</f>
        <v>6.8571428571428568</v>
      </c>
      <c r="AO127" s="20">
        <f>'2026 - WIP'!AI23</f>
        <v>0.17647058823529413</v>
      </c>
      <c r="AP127" s="76">
        <f>'2026 - WIP'!AJ23</f>
        <v>3.8</v>
      </c>
      <c r="AQ127" s="21">
        <f>'2026 - WIP'!AK23</f>
        <v>1</v>
      </c>
      <c r="AR127" s="21">
        <f>'2026 - WIP'!AL23</f>
        <v>5</v>
      </c>
      <c r="AS127" s="21">
        <f>'2026 - WIP'!AM23</f>
        <v>1</v>
      </c>
      <c r="AT127" s="21">
        <f>'2026 - WIP'!AN23</f>
        <v>1</v>
      </c>
      <c r="AU127" s="21">
        <f>'2026 - WIP'!AO23</f>
        <v>6</v>
      </c>
      <c r="AV127" s="21">
        <f>'2026 - WIP'!AP23</f>
        <v>6</v>
      </c>
      <c r="AW127" s="21">
        <f>'2026 - WIP'!AQ23</f>
        <v>4</v>
      </c>
      <c r="AX127" s="21">
        <f>'2026 - WIP'!AR23</f>
        <v>7</v>
      </c>
      <c r="AY127" s="21">
        <f>'2026 - WIP'!AS23</f>
        <v>4</v>
      </c>
      <c r="AZ127" s="21">
        <f>'2026 - WIP'!AT23</f>
        <v>9</v>
      </c>
      <c r="BA127" s="21">
        <f>'2026 - WIP'!AU23</f>
        <v>3</v>
      </c>
      <c r="BB127" s="21">
        <f>'2026 - WIP'!AV23</f>
        <v>0</v>
      </c>
      <c r="BC127" s="21">
        <f>'2026 - WIP'!AW23</f>
        <v>5.2200000000000006</v>
      </c>
      <c r="BD127" s="21">
        <f>'2026 - WIP'!AX23</f>
        <v>3.9150000000000005</v>
      </c>
      <c r="BE127" s="21">
        <f>'2026 - WIP'!AY23</f>
        <v>0.9</v>
      </c>
      <c r="BF127" s="130">
        <f>'2026 - WIP'!AZ23</f>
        <v>0</v>
      </c>
      <c r="BG127" s="103">
        <f>'2026 - WIP'!BA23</f>
        <v>0</v>
      </c>
      <c r="BH127" s="23">
        <f>'2026 - WIP'!BB23</f>
        <v>1</v>
      </c>
      <c r="BI127" s="23">
        <f>'2026 - WIP'!BC23</f>
        <v>0</v>
      </c>
      <c r="BJ127" s="23">
        <f>'2026 - WIP'!BD23</f>
        <v>0</v>
      </c>
      <c r="BK127" s="23">
        <f>'2026 - WIP'!BE23</f>
        <v>0</v>
      </c>
      <c r="BL127" s="23">
        <f>'2026 - WIP'!BF23</f>
        <v>0</v>
      </c>
      <c r="BM127" s="23">
        <f>'2026 - WIP'!BG23</f>
        <v>0</v>
      </c>
      <c r="BN127" s="74">
        <f>'2026 - WIP'!BH23</f>
        <v>0</v>
      </c>
      <c r="BO127" s="74">
        <f>'2026 - WIP'!BI23</f>
        <v>0</v>
      </c>
      <c r="BP127" s="74">
        <f>'2026 - WIP'!BJ23</f>
        <v>0</v>
      </c>
      <c r="BQ127" s="23">
        <f>'2026 - WIP'!BK23</f>
        <v>0</v>
      </c>
      <c r="BR127" s="23">
        <f>'2026 - WIP'!BL23</f>
        <v>1</v>
      </c>
      <c r="BS127" s="55">
        <f>'2026 - WIP'!BM23</f>
        <v>0</v>
      </c>
      <c r="BT127" s="61">
        <f>'2026 - WIP'!BN23</f>
        <v>0</v>
      </c>
      <c r="BU127" s="61">
        <f>'2026 - WIP'!BO23</f>
        <v>0</v>
      </c>
      <c r="BV127" s="61">
        <f>'2026 - WIP'!BP23</f>
        <v>0</v>
      </c>
      <c r="BW127" s="72">
        <f>'2026 - WIP'!BQ23</f>
        <v>0</v>
      </c>
      <c r="BX127" s="61">
        <f>'2026 - WIP'!BR23</f>
        <v>0</v>
      </c>
      <c r="BY127" s="22">
        <f>'2026 - WIP'!BS23</f>
        <v>23</v>
      </c>
      <c r="BZ127" s="23">
        <f>'2026 - WIP'!BT23</f>
        <v>4046</v>
      </c>
      <c r="CA127" s="23">
        <f>'2026 - WIP'!BU23</f>
        <v>0</v>
      </c>
      <c r="CB127" s="23">
        <f>'2026 - WIP'!BV23</f>
        <v>1</v>
      </c>
      <c r="CC127" s="23">
        <f>'2026 - WIP'!BW23</f>
        <v>11</v>
      </c>
      <c r="CD127" s="23">
        <f>'2026 - WIP'!BX23</f>
        <v>6</v>
      </c>
      <c r="CE127" s="23">
        <f>'2026 - WIP'!BY23</f>
        <v>54.5</v>
      </c>
      <c r="CF127" s="74">
        <f>'2026 - WIP'!BZ23</f>
        <v>0</v>
      </c>
      <c r="CG127" s="74">
        <f>'2026 - WIP'!CA23</f>
        <v>0</v>
      </c>
      <c r="CH127" s="74">
        <f>'2026 - WIP'!CB23</f>
        <v>0</v>
      </c>
      <c r="CI127" s="23">
        <f>'2026 - WIP'!CC23</f>
        <v>8</v>
      </c>
      <c r="CJ127" s="23">
        <f>'2026 - WIP'!CD23</f>
        <v>1311</v>
      </c>
      <c r="CK127" s="55">
        <f>'2026 - WIP'!CE23</f>
        <v>1</v>
      </c>
      <c r="CL127" s="61">
        <f>'2026 - WIP'!CF23</f>
        <v>8</v>
      </c>
      <c r="CM127" s="61">
        <f>'2026 - WIP'!CG23</f>
        <v>0</v>
      </c>
      <c r="CN127" s="61">
        <f>'2026 - WIP'!CH23</f>
        <v>0</v>
      </c>
      <c r="CO127" s="73">
        <f>'2026 - WIP'!CI23</f>
        <v>1</v>
      </c>
      <c r="CP127" s="62">
        <f>'2026 - WIP'!CJ23</f>
        <v>0</v>
      </c>
      <c r="CQ127" s="22">
        <f>'2026 - WIP'!CK23</f>
        <v>848</v>
      </c>
      <c r="CR127" s="23">
        <f>'2026 - WIP'!CL23</f>
        <v>3156</v>
      </c>
      <c r="CS127" s="23">
        <f>'2026 - WIP'!CM23</f>
        <v>2</v>
      </c>
      <c r="CT127" s="23">
        <f>'2026 - WIP'!CN23</f>
        <v>4</v>
      </c>
      <c r="CU127" s="23">
        <f>'2026 - WIP'!CO23</f>
        <v>115</v>
      </c>
      <c r="CV127" s="23">
        <f>'2026 - WIP'!CP23</f>
        <v>64</v>
      </c>
      <c r="CW127" s="23">
        <f>'2026 - WIP'!CQ23</f>
        <v>65.5</v>
      </c>
      <c r="CX127" s="24">
        <f>'2026 - WIP'!CR23</f>
        <v>6.8</v>
      </c>
      <c r="CY127" s="24">
        <f>'2026 - WIP'!CS23</f>
        <v>4.3</v>
      </c>
      <c r="CZ127" s="23">
        <f>'2026 - WIP'!CT23</f>
        <v>47.8</v>
      </c>
      <c r="DA127" s="23">
        <f>'2026 - WIP'!CU23</f>
        <v>121</v>
      </c>
      <c r="DB127" s="23">
        <f>'2026 - WIP'!CV23</f>
        <v>1661</v>
      </c>
      <c r="DC127" s="55">
        <f>'2026 - WIP'!CW23</f>
        <v>26</v>
      </c>
      <c r="DD127" s="61">
        <f>'2026 - WIP'!CX23</f>
        <v>4.7</v>
      </c>
      <c r="DE127" s="61">
        <f>'2026 - WIP'!CY23</f>
        <v>1</v>
      </c>
      <c r="DF127" s="61">
        <f>'2026 - WIP'!CZ23</f>
        <v>4</v>
      </c>
      <c r="DG127" s="73">
        <f>'2026 - WIP'!DA23</f>
        <v>4.42</v>
      </c>
      <c r="DH127" s="62">
        <f>'2026 - WIP'!DB23</f>
        <v>5</v>
      </c>
      <c r="DI127" s="22">
        <f>'2026 - WIP'!DC23</f>
        <v>3058</v>
      </c>
      <c r="DJ127" s="23">
        <f>'2026 - WIP'!DD23</f>
        <v>3397</v>
      </c>
      <c r="DK127" s="23">
        <f>'2026 - WIP'!DE23</f>
        <v>28</v>
      </c>
      <c r="DL127" s="23">
        <f>'2026 - WIP'!DF23</f>
        <v>8</v>
      </c>
      <c r="DM127" s="23">
        <f>'2026 - WIP'!DG23</f>
        <v>366</v>
      </c>
      <c r="DN127" s="23">
        <f>'2026 - WIP'!DH23</f>
        <v>226</v>
      </c>
      <c r="DO127" s="23">
        <f>'2026 - WIP'!DI23</f>
        <v>68.8</v>
      </c>
      <c r="DP127" s="74">
        <f>'2026 - WIP'!DJ23</f>
        <v>3.8</v>
      </c>
      <c r="DQ127" s="74">
        <f>'2026 - WIP'!DK23</f>
        <v>3.6</v>
      </c>
      <c r="DR127" s="74">
        <f>'2026 - WIP'!DL23</f>
        <v>47.3</v>
      </c>
      <c r="DS127" s="23">
        <f>'2026 - WIP'!DM23</f>
        <v>335</v>
      </c>
      <c r="DT127" s="23">
        <f>'2026 - WIP'!DN23</f>
        <v>2562</v>
      </c>
      <c r="DU127" s="55">
        <f>'2026 - WIP'!DO23</f>
        <v>51</v>
      </c>
      <c r="DV127" s="61">
        <f>'2026 - WIP'!DP23</f>
        <v>6.6</v>
      </c>
      <c r="DW127" s="61">
        <f>'2026 - WIP'!DQ23</f>
        <v>4</v>
      </c>
      <c r="DX127" s="61">
        <f>'2026 - WIP'!DR23</f>
        <v>9</v>
      </c>
      <c r="DY127" s="73">
        <f>'2026 - WIP'!DS23</f>
        <v>3.8</v>
      </c>
      <c r="DZ127" s="62">
        <f>'2026 - WIP'!DT23</f>
        <v>10</v>
      </c>
      <c r="EA127" s="22">
        <f>'2026 - WIP'!DU23</f>
        <v>1070</v>
      </c>
      <c r="EB127" s="23">
        <f>'2026 - WIP'!DV23</f>
        <v>1104</v>
      </c>
      <c r="EC127" s="23">
        <f>'2026 - WIP'!DW23</f>
        <v>10</v>
      </c>
      <c r="ED127" s="23">
        <f>'2026 - WIP'!DX23</f>
        <v>2</v>
      </c>
      <c r="EE127" s="23">
        <f>'2026 - WIP'!DY23</f>
        <v>135</v>
      </c>
      <c r="EF127" s="23">
        <f>'2026 - WIP'!DZ23</f>
        <v>84</v>
      </c>
      <c r="EG127" s="23">
        <f>'2026 - WIP'!EA23</f>
        <v>71.2</v>
      </c>
      <c r="EH127" s="24">
        <f>'2026 - WIP'!EB23</f>
        <v>4.7</v>
      </c>
      <c r="EI127" s="24">
        <f>'2026 - WIP'!EC23</f>
        <v>3.1</v>
      </c>
      <c r="EJ127" s="24">
        <f>'2026 - WIP'!ED23</f>
        <v>52.6</v>
      </c>
      <c r="EK127" s="23">
        <f>'2026 - WIP'!EE23</f>
        <v>48</v>
      </c>
      <c r="EL127" s="23">
        <f>'2026 - WIP'!EF23</f>
        <v>484</v>
      </c>
      <c r="EM127" s="55">
        <f>'2026 - WIP'!EG23</f>
        <v>7</v>
      </c>
      <c r="EN127" s="73">
        <f>'2026 - WIP'!EH23</f>
        <v>6.8571428571428568</v>
      </c>
      <c r="EO127" s="61">
        <f>'2026 - WIP'!EI23</f>
        <v>0</v>
      </c>
      <c r="EP127" s="61">
        <f>'2026 - WIP'!EJ23</f>
        <v>0</v>
      </c>
      <c r="EQ127" s="73">
        <f>'2026 - WIP'!EK23</f>
        <v>1.1399999999999999</v>
      </c>
      <c r="ER127" s="62">
        <f>'2026 - WIP'!EL23</f>
        <v>2</v>
      </c>
    </row>
    <row r="128" spans="1:148" ht="15.75" customHeight="1" x14ac:dyDescent="0.2">
      <c r="A128" s="111">
        <f t="shared" si="4"/>
        <v>126</v>
      </c>
      <c r="B128" s="109">
        <f>'2026 - WIP'!A24</f>
        <v>22</v>
      </c>
      <c r="C128" s="109">
        <v>2026</v>
      </c>
      <c r="D128" s="86" t="str">
        <f>'2026 - WIP'!B24</f>
        <v>Rocco Becht</v>
      </c>
      <c r="E128" s="86" t="str" cm="1">
        <f t="array" ref="E128">_xlfn.IFS(F128&gt;13,"Cornerstone",AND(F128&gt;11.5,F128&lt;13),"Elite",AND(F128&gt;10,F128&lt;11.5),"Elite Upside",AND(F128&gt;=8.5,F128&lt;10),"Upside",AND(F128&gt;6.25,F128&lt;8.5),"Upside Lite",AND(F128&gt;4.5,F128&lt;6.25),"Outlier",AND(F128&gt;=3.5,F128&lt;4.5),"Outlier Lite",F128&lt;3.5,"Purgatory")</f>
        <v>Outlier Lite</v>
      </c>
      <c r="F128" s="11">
        <f>'2026 - WIP'!C24</f>
        <v>3.647125</v>
      </c>
      <c r="G128" s="11">
        <f t="shared" si="5"/>
        <v>39.1</v>
      </c>
      <c r="H128" s="245">
        <f t="shared" si="6"/>
        <v>-0.47195218455349769</v>
      </c>
      <c r="I128" s="43" t="str">
        <f>'2026 - WIP'!D24</f>
        <v>Iowa State</v>
      </c>
      <c r="J128" s="14">
        <f>'2026 - WIP'!E24</f>
        <v>3</v>
      </c>
      <c r="K128" s="44">
        <f>'2026 - WIP'!F24</f>
        <v>37937</v>
      </c>
      <c r="L128" s="15">
        <f>'2026 - WIP'!G24</f>
        <v>21.890410958904109</v>
      </c>
      <c r="M128" s="15" t="str">
        <f>'2026 - WIP'!H24</f>
        <v>SR</v>
      </c>
      <c r="N128" s="15">
        <f>'2026 - WIP'!I24</f>
        <v>22.471232876712328</v>
      </c>
      <c r="O128" s="15" t="str">
        <f>'2026 - WIP'!J24</f>
        <v>Distributor</v>
      </c>
      <c r="P128" s="14">
        <f>'2026 - WIP'!K24</f>
        <v>73</v>
      </c>
      <c r="Q128" s="14">
        <f>'2026 - WIP'!L24</f>
        <v>210</v>
      </c>
      <c r="R128" s="15">
        <f t="shared" si="7"/>
        <v>27.705853122346142</v>
      </c>
      <c r="S128" s="14">
        <f>'2026 - WIP'!M24</f>
        <v>4.7</v>
      </c>
      <c r="T128" s="16">
        <f>'2026 - WIP'!N24</f>
        <v>6</v>
      </c>
      <c r="U128" s="46">
        <f>'2026 - WIP'!O24</f>
        <v>0</v>
      </c>
      <c r="V128" s="47">
        <f>'2026 - WIP'!P24</f>
        <v>1.9420566698503661E-2</v>
      </c>
      <c r="W128" s="47">
        <f>'2026 - WIP'!Q24</f>
        <v>0.97959183673469385</v>
      </c>
      <c r="X128" s="47">
        <f>'2026 - WIP'!R24</f>
        <v>0.98044692737430172</v>
      </c>
      <c r="Y128" s="47">
        <f>'2026 - WIP'!S24</f>
        <v>0.96846846846846846</v>
      </c>
      <c r="Z128" s="17">
        <f>'2026 - WIP'!T24</f>
        <v>0.98044692737430172</v>
      </c>
      <c r="AA128" s="17">
        <f>'2026 - WIP'!U24</f>
        <v>0.88240223463687162</v>
      </c>
      <c r="AB128" s="17">
        <f>'2026 - WIP'!V24</f>
        <v>0.16789268714842059</v>
      </c>
      <c r="AC128" s="17">
        <f>'2026 - WIP'!W24</f>
        <v>0.11532846715328467</v>
      </c>
      <c r="AD128" s="17">
        <f>'2026 - WIP'!X24</f>
        <v>0.14161057715085262</v>
      </c>
      <c r="AE128" s="18">
        <f>'2026 - WIP'!Y24</f>
        <v>0.12744951943576738</v>
      </c>
      <c r="AF128" s="19">
        <f>'2026 - WIP'!Z24</f>
        <v>19.816438356164383</v>
      </c>
      <c r="AG128" s="20">
        <f>'2026 - WIP'!AA24</f>
        <v>86.0712001460751</v>
      </c>
      <c r="AH128" s="71">
        <f>'2026 - WIP'!AB24</f>
        <v>0.65</v>
      </c>
      <c r="AI128" s="102">
        <f>'2026 - WIP'!AC24</f>
        <v>13.23076923076923</v>
      </c>
      <c r="AJ128" s="71">
        <f>'2026 - WIP'!AD24</f>
        <v>0.71900000000000008</v>
      </c>
      <c r="AK128" s="71">
        <f>'2026 - WIP'!AE24</f>
        <v>5.7000000000000002E-2</v>
      </c>
      <c r="AL128" s="71">
        <f>'2026 - WIP'!AF24</f>
        <v>1.7000000000000001E-2</v>
      </c>
      <c r="AM128" s="70">
        <f>'2026 - WIP'!AG24</f>
        <v>0.45500000000000002</v>
      </c>
      <c r="AN128" s="20">
        <f>'2026 - WIP'!AH24</f>
        <v>4.4000000000000004</v>
      </c>
      <c r="AO128" s="20">
        <f>'2026 - WIP'!AI24</f>
        <v>0.13333333333333333</v>
      </c>
      <c r="AP128" s="76">
        <f>'2026 - WIP'!AJ24</f>
        <v>2.09</v>
      </c>
      <c r="AQ128" s="21">
        <f>'2026 - WIP'!AK24</f>
        <v>5</v>
      </c>
      <c r="AR128" s="21">
        <f>'2026 - WIP'!AL24</f>
        <v>7</v>
      </c>
      <c r="AS128" s="21">
        <f>'2026 - WIP'!AM24</f>
        <v>1</v>
      </c>
      <c r="AT128" s="21">
        <f>'2026 - WIP'!AN24</f>
        <v>3</v>
      </c>
      <c r="AU128" s="21">
        <f>'2026 - WIP'!AO24</f>
        <v>10</v>
      </c>
      <c r="AV128" s="21">
        <f>'2026 - WIP'!AP24</f>
        <v>3</v>
      </c>
      <c r="AW128" s="21">
        <f>'2026 - WIP'!AQ24</f>
        <v>5</v>
      </c>
      <c r="AX128" s="21">
        <f>'2026 - WIP'!AR24</f>
        <v>2</v>
      </c>
      <c r="AY128" s="21">
        <f>'2026 - WIP'!AS24</f>
        <v>2</v>
      </c>
      <c r="AZ128" s="21">
        <f>'2026 - WIP'!AT24</f>
        <v>3</v>
      </c>
      <c r="BA128" s="21">
        <f>'2026 - WIP'!AU24</f>
        <v>1</v>
      </c>
      <c r="BB128" s="21">
        <f>'2026 - WIP'!AV24</f>
        <v>0</v>
      </c>
      <c r="BC128" s="21">
        <f>'2026 - WIP'!AW24</f>
        <v>6.8599999999999994</v>
      </c>
      <c r="BD128" s="21">
        <f>'2026 - WIP'!AX24</f>
        <v>5.4879999999999995</v>
      </c>
      <c r="BE128" s="21">
        <f>'2026 - WIP'!AY24</f>
        <v>0.45</v>
      </c>
      <c r="BF128" s="130">
        <f>'2026 - WIP'!AZ24</f>
        <v>0.22500000000000001</v>
      </c>
      <c r="BG128" s="103">
        <f>'2026 - WIP'!BA24</f>
        <v>0</v>
      </c>
      <c r="BH128" s="23">
        <f>'2026 - WIP'!BB24</f>
        <v>1</v>
      </c>
      <c r="BI128" s="23">
        <f>'2026 - WIP'!BC24</f>
        <v>0</v>
      </c>
      <c r="BJ128" s="23">
        <f>'2026 - WIP'!BD24</f>
        <v>0</v>
      </c>
      <c r="BK128" s="23">
        <f>'2026 - WIP'!BE24</f>
        <v>0</v>
      </c>
      <c r="BL128" s="23">
        <f>'2026 - WIP'!BF24</f>
        <v>0</v>
      </c>
      <c r="BM128" s="23">
        <f>'2026 - WIP'!BG24</f>
        <v>0</v>
      </c>
      <c r="BN128" s="74">
        <f>'2026 - WIP'!BH24</f>
        <v>0</v>
      </c>
      <c r="BO128" s="74">
        <f>'2026 - WIP'!BI24</f>
        <v>0</v>
      </c>
      <c r="BP128" s="74">
        <f>'2026 - WIP'!BJ24</f>
        <v>0</v>
      </c>
      <c r="BQ128" s="23">
        <f>'2026 - WIP'!BK24</f>
        <v>0</v>
      </c>
      <c r="BR128" s="23">
        <f>'2026 - WIP'!BL24</f>
        <v>1</v>
      </c>
      <c r="BS128" s="55">
        <f>'2026 - WIP'!BM24</f>
        <v>0</v>
      </c>
      <c r="BT128" s="61">
        <f>'2026 - WIP'!BN24</f>
        <v>0</v>
      </c>
      <c r="BU128" s="61">
        <f>'2026 - WIP'!BO24</f>
        <v>0</v>
      </c>
      <c r="BV128" s="61">
        <f>'2026 - WIP'!BP24</f>
        <v>0</v>
      </c>
      <c r="BW128" s="72">
        <f>'2026 - WIP'!BQ24</f>
        <v>0</v>
      </c>
      <c r="BX128" s="61">
        <f>'2026 - WIP'!BR24</f>
        <v>0</v>
      </c>
      <c r="BY128" s="22">
        <f>'2026 - WIP'!BS24</f>
        <v>61</v>
      </c>
      <c r="BZ128" s="23">
        <f>'2026 - WIP'!BT24</f>
        <v>3141</v>
      </c>
      <c r="CA128" s="23">
        <f>'2026 - WIP'!BU24</f>
        <v>0</v>
      </c>
      <c r="CB128" s="23">
        <f>'2026 - WIP'!BV24</f>
        <v>1</v>
      </c>
      <c r="CC128" s="23">
        <f>'2026 - WIP'!BW24</f>
        <v>15</v>
      </c>
      <c r="CD128" s="23">
        <f>'2026 - WIP'!BX24</f>
        <v>7</v>
      </c>
      <c r="CE128" s="23">
        <f>'2026 - WIP'!BY24</f>
        <v>64.3</v>
      </c>
      <c r="CF128" s="74">
        <f>'2026 - WIP'!BZ24</f>
        <v>5.6</v>
      </c>
      <c r="CG128" s="74">
        <f>'2026 - WIP'!CA24</f>
        <v>0</v>
      </c>
      <c r="CH128" s="74">
        <f>'2026 - WIP'!CB24</f>
        <v>33.299999999999997</v>
      </c>
      <c r="CI128" s="23">
        <f>'2026 - WIP'!CC24</f>
        <v>-3</v>
      </c>
      <c r="CJ128" s="23">
        <f>'2026 - WIP'!CD24</f>
        <v>1524</v>
      </c>
      <c r="CK128" s="55">
        <f>'2026 - WIP'!CE24</f>
        <v>2</v>
      </c>
      <c r="CL128" s="61">
        <f>'2026 - WIP'!CF24</f>
        <v>-1.5</v>
      </c>
      <c r="CM128" s="61">
        <f>'2026 - WIP'!CG24</f>
        <v>0</v>
      </c>
      <c r="CN128" s="61">
        <f>'2026 - WIP'!CH24</f>
        <v>1</v>
      </c>
      <c r="CO128" s="73">
        <f>'2026 - WIP'!CI24</f>
        <v>4.5</v>
      </c>
      <c r="CP128" s="62">
        <f>'2026 - WIP'!CJ24</f>
        <v>0</v>
      </c>
      <c r="CQ128" s="22">
        <f>'2026 - WIP'!CK24</f>
        <v>3120</v>
      </c>
      <c r="CR128" s="23">
        <f>'2026 - WIP'!CL24</f>
        <v>3185</v>
      </c>
      <c r="CS128" s="23">
        <f>'2026 - WIP'!CM24</f>
        <v>23</v>
      </c>
      <c r="CT128" s="23">
        <f>'2026 - WIP'!CN24</f>
        <v>8</v>
      </c>
      <c r="CU128" s="23">
        <f>'2026 - WIP'!CO24</f>
        <v>369</v>
      </c>
      <c r="CV128" s="23">
        <f>'2026 - WIP'!CP24</f>
        <v>231</v>
      </c>
      <c r="CW128" s="23">
        <f>'2026 - WIP'!CQ24</f>
        <v>71.900000000000006</v>
      </c>
      <c r="CX128" s="24">
        <f>'2026 - WIP'!CR24</f>
        <v>3.6</v>
      </c>
      <c r="CY128" s="24">
        <f>'2026 - WIP'!CS24</f>
        <v>2.6</v>
      </c>
      <c r="CZ128" s="23">
        <f>'2026 - WIP'!CT24</f>
        <v>45.5</v>
      </c>
      <c r="DA128" s="23">
        <f>'2026 - WIP'!CU24</f>
        <v>125</v>
      </c>
      <c r="DB128" s="23">
        <f>'2026 - WIP'!CV24</f>
        <v>1672</v>
      </c>
      <c r="DC128" s="55">
        <f>'2026 - WIP'!CW24</f>
        <v>61</v>
      </c>
      <c r="DD128" s="61">
        <f>'2026 - WIP'!CX24</f>
        <v>2</v>
      </c>
      <c r="DE128" s="61">
        <f>'2026 - WIP'!CY24</f>
        <v>3</v>
      </c>
      <c r="DF128" s="61">
        <f>'2026 - WIP'!CZ24</f>
        <v>1</v>
      </c>
      <c r="DG128" s="73">
        <f>'2026 - WIP'!DA24</f>
        <v>1.44</v>
      </c>
      <c r="DH128" s="62">
        <f>'2026 - WIP'!DB24</f>
        <v>2</v>
      </c>
      <c r="DI128" s="22">
        <f>'2026 - WIP'!DC24</f>
        <v>3510</v>
      </c>
      <c r="DJ128" s="23">
        <f>'2026 - WIP'!DD24</f>
        <v>3580</v>
      </c>
      <c r="DK128" s="23">
        <f>'2026 - WIP'!DE24</f>
        <v>25</v>
      </c>
      <c r="DL128" s="23">
        <f>'2026 - WIP'!DF24</f>
        <v>9</v>
      </c>
      <c r="DM128" s="23">
        <f>'2026 - WIP'!DG24</f>
        <v>461</v>
      </c>
      <c r="DN128" s="23">
        <f>'2026 - WIP'!DH24</f>
        <v>272</v>
      </c>
      <c r="DO128" s="23">
        <f>'2026 - WIP'!DI24</f>
        <v>69.3</v>
      </c>
      <c r="DP128" s="74">
        <f>'2026 - WIP'!DJ24</f>
        <v>4.5</v>
      </c>
      <c r="DQ128" s="74">
        <f>'2026 - WIP'!DK24</f>
        <v>3.6</v>
      </c>
      <c r="DR128" s="74">
        <f>'2026 - WIP'!DL24</f>
        <v>43.9</v>
      </c>
      <c r="DS128" s="23">
        <f>'2026 - WIP'!DM24</f>
        <v>388</v>
      </c>
      <c r="DT128" s="23">
        <f>'2026 - WIP'!DN24</f>
        <v>2311</v>
      </c>
      <c r="DU128" s="55">
        <f>'2026 - WIP'!DO24</f>
        <v>89</v>
      </c>
      <c r="DV128" s="61">
        <f>'2026 - WIP'!DP24</f>
        <v>4.4000000000000004</v>
      </c>
      <c r="DW128" s="61">
        <f>'2026 - WIP'!DQ24</f>
        <v>8</v>
      </c>
      <c r="DX128" s="61">
        <f>'2026 - WIP'!DR24</f>
        <v>7</v>
      </c>
      <c r="DY128" s="73">
        <f>'2026 - WIP'!DS24</f>
        <v>2.09</v>
      </c>
      <c r="DZ128" s="62">
        <f>'2026 - WIP'!DT24</f>
        <v>13</v>
      </c>
      <c r="EA128" s="22">
        <f>'2026 - WIP'!DU24</f>
        <v>860</v>
      </c>
      <c r="EB128" s="23">
        <f>'2026 - WIP'!DV24</f>
        <v>888</v>
      </c>
      <c r="EC128" s="23">
        <f>'2026 - WIP'!DW24</f>
        <v>7</v>
      </c>
      <c r="ED128" s="23">
        <f>'2026 - WIP'!DX24</f>
        <v>1</v>
      </c>
      <c r="EE128" s="23">
        <f>'2026 - WIP'!DY24</f>
        <v>100</v>
      </c>
      <c r="EF128" s="23">
        <f>'2026 - WIP'!DZ24</f>
        <v>65</v>
      </c>
      <c r="EG128" s="23">
        <f>'2026 - WIP'!EA24</f>
        <v>71.7</v>
      </c>
      <c r="EH128" s="24">
        <f>'2026 - WIP'!EB24</f>
        <v>5.7</v>
      </c>
      <c r="EI128" s="24">
        <f>'2026 - WIP'!EC24</f>
        <v>1.7</v>
      </c>
      <c r="EJ128" s="24">
        <f>'2026 - WIP'!ED24</f>
        <v>44.4</v>
      </c>
      <c r="EK128" s="23">
        <f>'2026 - WIP'!EE24</f>
        <v>79</v>
      </c>
      <c r="EL128" s="23">
        <f>'2026 - WIP'!EF24</f>
        <v>685</v>
      </c>
      <c r="EM128" s="55">
        <f>'2026 - WIP'!EG24</f>
        <v>30</v>
      </c>
      <c r="EN128" s="73">
        <f>'2026 - WIP'!EH24</f>
        <v>2.6333333333333333</v>
      </c>
      <c r="EO128" s="61">
        <f>'2026 - WIP'!EI24</f>
        <v>2</v>
      </c>
      <c r="EP128" s="61">
        <f>'2026 - WIP'!EJ24</f>
        <v>4</v>
      </c>
      <c r="EQ128" s="73">
        <f>'2026 - WIP'!EK24</f>
        <v>1.93</v>
      </c>
      <c r="ER128" s="62">
        <f>'2026 - WIP'!EL24</f>
        <v>1</v>
      </c>
    </row>
    <row r="129" spans="1:148" ht="15.75" customHeight="1" x14ac:dyDescent="0.2">
      <c r="A129" s="111">
        <f t="shared" si="4"/>
        <v>127</v>
      </c>
      <c r="B129" s="109">
        <f>'2018'!A13</f>
        <v>11</v>
      </c>
      <c r="C129" s="109">
        <v>2018</v>
      </c>
      <c r="D129" s="86" t="str">
        <f>'2018'!B13</f>
        <v>Danny Etling</v>
      </c>
      <c r="E129" s="86" t="str" cm="1">
        <f t="array" ref="E129">_xlfn.IFS(F129&gt;13,"Cornerstone",AND(F129&gt;11.5,F129&lt;13),"Elite",AND(F129&gt;10,F129&lt;11.5),"Elite Upside",AND(F129&gt;=8.5,F129&lt;10),"Upside",AND(F129&gt;6.25,F129&lt;8.5),"Upside Lite",AND(F129&gt;4.5,F129&lt;6.25),"Outlier",AND(F129&gt;=3.5,F129&lt;4.5),"Outlier Lite",F129&lt;3.5,"Purgatory")</f>
        <v>Outlier Lite</v>
      </c>
      <c r="F129" s="11">
        <f>'2018'!C13</f>
        <v>3.6187500000000004</v>
      </c>
      <c r="G129" s="11">
        <f t="shared" si="5"/>
        <v>38.6</v>
      </c>
      <c r="H129" s="245">
        <f t="shared" si="6"/>
        <v>-0.48023596761132054</v>
      </c>
      <c r="I129" s="43" t="str">
        <f>'2018'!D13</f>
        <v>LSU</v>
      </c>
      <c r="J129" s="14">
        <f>'2018'!E13</f>
        <v>1</v>
      </c>
      <c r="K129" s="44">
        <f>'2018'!F13</f>
        <v>34537</v>
      </c>
      <c r="L129" s="15">
        <f>'2018'!G13</f>
        <v>31.205479452054796</v>
      </c>
      <c r="M129" s="15" t="str">
        <f>'2018'!H13</f>
        <v>RS SR</v>
      </c>
      <c r="N129" s="15">
        <f>'2018'!I13</f>
        <v>23.780821917808218</v>
      </c>
      <c r="O129" s="15" t="str">
        <f>'2018'!J13</f>
        <v>Game Manager</v>
      </c>
      <c r="P129" s="14">
        <f>'2018'!K13</f>
        <v>73</v>
      </c>
      <c r="Q129" s="14">
        <f>'2018'!L13</f>
        <v>215</v>
      </c>
      <c r="R129" s="15">
        <f t="shared" si="7"/>
        <v>28.365516291925815</v>
      </c>
      <c r="S129" s="14">
        <f>'2018'!M13</f>
        <v>4.76</v>
      </c>
      <c r="T129" s="16">
        <f>'2018'!N13</f>
        <v>7</v>
      </c>
      <c r="U129" s="46">
        <f>'2018'!O13</f>
        <v>0.65250965250965254</v>
      </c>
      <c r="V129" s="47">
        <f>'2018'!P13</f>
        <v>0.35571365051133835</v>
      </c>
      <c r="W129" s="47">
        <f>'2018'!Q13</f>
        <v>0</v>
      </c>
      <c r="X129" s="47">
        <f>'2018'!R13</f>
        <v>0.93073213502849628</v>
      </c>
      <c r="Y129" s="47">
        <f>'2018'!S13</f>
        <v>0.93081285444234407</v>
      </c>
      <c r="Z129" s="17">
        <f>'2018'!T13</f>
        <v>0.93081285444234407</v>
      </c>
      <c r="AA129" s="17">
        <f>'2018'!U13</f>
        <v>0.93081285444234407</v>
      </c>
      <c r="AB129" s="17">
        <f>'2018'!V13</f>
        <v>4.7014413177762525E-2</v>
      </c>
      <c r="AC129" s="17">
        <f>'2018'!W13</f>
        <v>8.9895470383275264E-2</v>
      </c>
      <c r="AD129" s="17">
        <f>'2018'!X13</f>
        <v>8.9895470383275264E-2</v>
      </c>
      <c r="AE129" s="18">
        <f>'2018'!Y13</f>
        <v>8.9895470383275264E-2</v>
      </c>
      <c r="AF129" s="19">
        <f>'2018'!Z13</f>
        <v>19.123287671232877</v>
      </c>
      <c r="AG129" s="20">
        <f>'2018'!AA13</f>
        <v>83.760766838045328</v>
      </c>
      <c r="AH129" s="71">
        <f>'2018'!AB13</f>
        <v>0.59566787003610111</v>
      </c>
      <c r="AI129" s="102">
        <f>'2018'!AC13</f>
        <v>14.921212121212122</v>
      </c>
      <c r="AJ129" s="71">
        <f>'2018'!AD13</f>
        <v>0.69499999999999995</v>
      </c>
      <c r="AK129" s="71">
        <f>'2018'!AE13</f>
        <v>5.2000000000000005E-2</v>
      </c>
      <c r="AL129" s="71">
        <f>'2018'!AF13</f>
        <v>2.5000000000000001E-2</v>
      </c>
      <c r="AM129" s="70">
        <f>'2018'!AG13</f>
        <v>0.50900000000000001</v>
      </c>
      <c r="AN129" s="20">
        <f>'2018'!AH13</f>
        <v>4.9000000000000004</v>
      </c>
      <c r="AO129" s="20">
        <f>'2018'!AI13</f>
        <v>0</v>
      </c>
      <c r="AP129" s="76">
        <f>'2018'!AJ13</f>
        <v>2.84</v>
      </c>
      <c r="AQ129" s="21">
        <f>'2018'!AK13</f>
        <v>7</v>
      </c>
      <c r="AR129" s="21">
        <f>'2018'!AL13</f>
        <v>10</v>
      </c>
      <c r="AS129" s="21">
        <f>'2018'!AM13</f>
        <v>0</v>
      </c>
      <c r="AT129" s="21">
        <f>'2018'!AN13</f>
        <v>2</v>
      </c>
      <c r="AU129" s="21">
        <f>'2018'!AO13</f>
        <v>9</v>
      </c>
      <c r="AV129" s="21">
        <f>'2018'!AP13</f>
        <v>5</v>
      </c>
      <c r="AW129" s="21">
        <f>'2018'!AQ13</f>
        <v>3</v>
      </c>
      <c r="AX129" s="21">
        <f>'2018'!AR13</f>
        <v>3</v>
      </c>
      <c r="AY129" s="21">
        <f>'2018'!AS13</f>
        <v>0</v>
      </c>
      <c r="AZ129" s="21">
        <f>'2018'!AT13</f>
        <v>6</v>
      </c>
      <c r="BA129" s="21">
        <f>'2018'!AU13</f>
        <v>1</v>
      </c>
      <c r="BB129" s="21">
        <f>'2018'!AV13</f>
        <v>0</v>
      </c>
      <c r="BC129" s="21">
        <f>'2018'!AW13</f>
        <v>7.45</v>
      </c>
      <c r="BD129" s="21">
        <f>'2018'!AX13</f>
        <v>5.5875000000000004</v>
      </c>
      <c r="BE129" s="21">
        <f>'2018'!AY13</f>
        <v>0.45</v>
      </c>
      <c r="BF129" s="130">
        <f>'2018'!AZ13</f>
        <v>0</v>
      </c>
      <c r="BG129" s="103">
        <f>'2018'!BA13</f>
        <v>1690</v>
      </c>
      <c r="BH129" s="23">
        <f>'2018'!BB13</f>
        <v>2590</v>
      </c>
      <c r="BI129" s="23">
        <f>'2018'!BC13</f>
        <v>0</v>
      </c>
      <c r="BJ129" s="23">
        <f>'2018'!BD13</f>
        <v>0</v>
      </c>
      <c r="BK129" s="23">
        <f>'2018'!BE13</f>
        <v>0</v>
      </c>
      <c r="BL129" s="23">
        <f>'2018'!BF13</f>
        <v>0</v>
      </c>
      <c r="BM129" s="23">
        <f>'2018'!BG13</f>
        <v>0</v>
      </c>
      <c r="BN129" s="74">
        <f>'2018'!BH13</f>
        <v>0</v>
      </c>
      <c r="BO129" s="74">
        <f>'2018'!BI13</f>
        <v>0</v>
      </c>
      <c r="BP129" s="74">
        <f>'2018'!BJ13</f>
        <v>0</v>
      </c>
      <c r="BQ129" s="23">
        <f>'2018'!BK13</f>
        <v>0</v>
      </c>
      <c r="BR129" s="23">
        <f>'2018'!BL13</f>
        <v>1</v>
      </c>
      <c r="BS129" s="55">
        <f>'2018'!BM13</f>
        <v>0</v>
      </c>
      <c r="BT129" s="61">
        <f>'2018'!BN13</f>
        <v>0</v>
      </c>
      <c r="BU129" s="61">
        <f>'2018'!BO13</f>
        <v>0</v>
      </c>
      <c r="BV129" s="61">
        <f>'2018'!BP13</f>
        <v>0</v>
      </c>
      <c r="BW129" s="72">
        <f>'2018'!BQ13</f>
        <v>0</v>
      </c>
      <c r="BX129" s="61">
        <f>'2018'!BR13</f>
        <v>0</v>
      </c>
      <c r="BY129" s="22">
        <f>'2018'!BS13</f>
        <v>800</v>
      </c>
      <c r="BZ129" s="23">
        <f>'2018'!BT13</f>
        <v>2249</v>
      </c>
      <c r="CA129" s="23">
        <f>'2018'!BU13</f>
        <v>6</v>
      </c>
      <c r="CB129" s="23">
        <f>'2018'!BV13</f>
        <v>5</v>
      </c>
      <c r="CC129" s="23">
        <f>'2018'!BW13</f>
        <v>162</v>
      </c>
      <c r="CD129" s="23">
        <f>'2018'!BX13</f>
        <v>89</v>
      </c>
      <c r="CE129" s="23">
        <f>'2018'!BY13</f>
        <v>65.099999999999994</v>
      </c>
      <c r="CF129" s="74">
        <f>'2018'!BZ13</f>
        <v>3</v>
      </c>
      <c r="CG129" s="74">
        <f>'2018'!CA13</f>
        <v>4.8</v>
      </c>
      <c r="CH129" s="74">
        <f>'2018'!CB13</f>
        <v>47.1</v>
      </c>
      <c r="CI129" s="23">
        <f>'2018'!CC13</f>
        <v>83</v>
      </c>
      <c r="CJ129" s="23">
        <f>'2018'!CD13</f>
        <v>2079</v>
      </c>
      <c r="CK129" s="55">
        <f>'2018'!CE13</f>
        <v>14</v>
      </c>
      <c r="CL129" s="61">
        <f>'2018'!CF13</f>
        <v>3.5</v>
      </c>
      <c r="CM129" s="61">
        <f>'2018'!CG13</f>
        <v>3</v>
      </c>
      <c r="CN129" s="61">
        <f>'2018'!CH13</f>
        <v>2</v>
      </c>
      <c r="CO129" s="73">
        <f>'2018'!CI13</f>
        <v>1</v>
      </c>
      <c r="CP129" s="62">
        <f>'2018'!CJ13</f>
        <v>2</v>
      </c>
      <c r="CQ129" s="22">
        <f>'2018'!CK13</f>
        <v>0</v>
      </c>
      <c r="CR129" s="23">
        <f>'2018'!CL13</f>
        <v>1</v>
      </c>
      <c r="CS129" s="23">
        <f>'2018'!CM13</f>
        <v>0</v>
      </c>
      <c r="CT129" s="23">
        <f>'2018'!CN13</f>
        <v>0</v>
      </c>
      <c r="CU129" s="23">
        <f>'2018'!CO13</f>
        <v>0</v>
      </c>
      <c r="CV129" s="23">
        <f>'2018'!CP13</f>
        <v>0</v>
      </c>
      <c r="CW129" s="23">
        <f>'2018'!CQ13</f>
        <v>0</v>
      </c>
      <c r="CX129" s="24">
        <f>'2018'!CR13</f>
        <v>0</v>
      </c>
      <c r="CY129" s="24">
        <f>'2018'!CS13</f>
        <v>0</v>
      </c>
      <c r="CZ129" s="23">
        <f>'2018'!CT13</f>
        <v>0</v>
      </c>
      <c r="DA129" s="23">
        <f>'2018'!CU13</f>
        <v>0</v>
      </c>
      <c r="DB129" s="23">
        <f>'2018'!CV13</f>
        <v>1</v>
      </c>
      <c r="DC129" s="55">
        <f>'2018'!CW13</f>
        <v>0</v>
      </c>
      <c r="DD129" s="61">
        <f>'2018'!CX13</f>
        <v>0</v>
      </c>
      <c r="DE129" s="61">
        <f>'2018'!CY13</f>
        <v>0</v>
      </c>
      <c r="DF129" s="61">
        <f>'2018'!CZ13</f>
        <v>0</v>
      </c>
      <c r="DG129" s="73">
        <f>'2018'!DA13</f>
        <v>0</v>
      </c>
      <c r="DH129" s="62">
        <f>'2018'!DB13</f>
        <v>0</v>
      </c>
      <c r="DI129" s="22">
        <f>'2018'!DC13</f>
        <v>2123</v>
      </c>
      <c r="DJ129" s="23">
        <f>'2018'!DD13</f>
        <v>2281</v>
      </c>
      <c r="DK129" s="23">
        <f>'2018'!DE13</f>
        <v>11</v>
      </c>
      <c r="DL129" s="23">
        <f>'2018'!DF13</f>
        <v>5</v>
      </c>
      <c r="DM129" s="23">
        <f>'2018'!DG13</f>
        <v>270</v>
      </c>
      <c r="DN129" s="23">
        <f>'2018'!DH13</f>
        <v>160</v>
      </c>
      <c r="DO129" s="23">
        <f>'2018'!DI13</f>
        <v>69.5</v>
      </c>
      <c r="DP129" s="74">
        <f>'2018'!DJ13</f>
        <v>3.2</v>
      </c>
      <c r="DQ129" s="74">
        <f>'2018'!DK13</f>
        <v>2.5</v>
      </c>
      <c r="DR129" s="74">
        <f>'2018'!DL13</f>
        <v>33.299999999999997</v>
      </c>
      <c r="DS129" s="23">
        <f>'2018'!DM13</f>
        <v>137</v>
      </c>
      <c r="DT129" s="23">
        <f>'2018'!DN13</f>
        <v>2914</v>
      </c>
      <c r="DU129" s="55">
        <f>'2018'!DO13</f>
        <v>11</v>
      </c>
      <c r="DV129" s="61">
        <f>'2018'!DP13</f>
        <v>4.9000000000000004</v>
      </c>
      <c r="DW129" s="61">
        <f>'2018'!DQ13</f>
        <v>1</v>
      </c>
      <c r="DX129" s="61">
        <f>'2018'!DR13</f>
        <v>0</v>
      </c>
      <c r="DY129" s="73">
        <f>'2018'!DS13</f>
        <v>2.14</v>
      </c>
      <c r="DZ129" s="62">
        <f>'2018'!DT13</f>
        <v>8</v>
      </c>
      <c r="EA129" s="22">
        <f>'2018'!DU13</f>
        <v>2462</v>
      </c>
      <c r="EB129" s="23">
        <f>'2018'!DV13</f>
        <v>2645</v>
      </c>
      <c r="EC129" s="23">
        <f>'2018'!DW13</f>
        <v>16</v>
      </c>
      <c r="ED129" s="23">
        <f>'2018'!DX13</f>
        <v>2</v>
      </c>
      <c r="EE129" s="23">
        <f>'2018'!DY13</f>
        <v>277</v>
      </c>
      <c r="EF129" s="23">
        <f>'2018'!DZ13</f>
        <v>165</v>
      </c>
      <c r="EG129" s="23">
        <f>'2018'!EA13</f>
        <v>69.099999999999994</v>
      </c>
      <c r="EH129" s="24">
        <f>'2018'!EB13</f>
        <v>5.2</v>
      </c>
      <c r="EI129" s="24">
        <f>'2018'!EC13</f>
        <v>3.5</v>
      </c>
      <c r="EJ129" s="24">
        <f>'2018'!ED13</f>
        <v>50.9</v>
      </c>
      <c r="EK129" s="23">
        <f>'2018'!EE13</f>
        <v>258</v>
      </c>
      <c r="EL129" s="23">
        <f>'2018'!EF13</f>
        <v>2870</v>
      </c>
      <c r="EM129" s="55">
        <f>'2018'!EG13</f>
        <v>31</v>
      </c>
      <c r="EN129" s="73">
        <f>'2018'!EH13</f>
        <v>4.5999999999999996</v>
      </c>
      <c r="EO129" s="61">
        <f>'2018'!EI13</f>
        <v>2</v>
      </c>
      <c r="EP129" s="61">
        <f>'2018'!EJ13</f>
        <v>0</v>
      </c>
      <c r="EQ129" s="73">
        <f>'2018'!EK13</f>
        <v>2.84</v>
      </c>
      <c r="ER129" s="62">
        <f>'2018'!EL13</f>
        <v>8</v>
      </c>
    </row>
    <row r="130" spans="1:148" ht="15.75" customHeight="1" x14ac:dyDescent="0.2">
      <c r="A130" s="111">
        <f t="shared" si="4"/>
        <v>128</v>
      </c>
      <c r="B130" s="109">
        <f>'2017'!A12</f>
        <v>10</v>
      </c>
      <c r="C130" s="109">
        <v>2017</v>
      </c>
      <c r="D130" s="86" t="str">
        <f>'2017'!B12</f>
        <v>Jerod Evans</v>
      </c>
      <c r="E130" s="86" t="str" cm="1">
        <f t="array" ref="E130">_xlfn.IFS(F130&gt;13,"Cornerstone",AND(F130&gt;11.5,F130&lt;13),"Elite",AND(F130&gt;10,F130&lt;11.5),"Elite Upside",AND(F130&gt;=8.5,F130&lt;10),"Upside",AND(F130&gt;6.25,F130&lt;8.5),"Upside Lite",AND(F130&gt;4.5,F130&lt;6.25),"Outlier",AND(F130&gt;=3.5,F130&lt;4.5),"Outlier Lite",F130&lt;3.5,"Purgatory")</f>
        <v>Outlier Lite</v>
      </c>
      <c r="F130" s="11">
        <f>'2017'!C12</f>
        <v>3.5850000000000004</v>
      </c>
      <c r="G130" s="11">
        <f t="shared" si="5"/>
        <v>38.1</v>
      </c>
      <c r="H130" s="245">
        <f t="shared" si="6"/>
        <v>-0.49008892543340066</v>
      </c>
      <c r="I130" s="43" t="str">
        <f>'2017'!D12</f>
        <v>Virginia Tech</v>
      </c>
      <c r="J130" s="14">
        <f>'2017'!E12</f>
        <v>4</v>
      </c>
      <c r="K130" s="44">
        <f>'2017'!F12</f>
        <v>34350</v>
      </c>
      <c r="L130" s="15">
        <f>'2017'!G12</f>
        <v>31.717808219178082</v>
      </c>
      <c r="M130" s="15" t="str">
        <f>'2017'!H12</f>
        <v>JR</v>
      </c>
      <c r="N130" s="15">
        <f>'2017'!I12</f>
        <v>23.293150684931508</v>
      </c>
      <c r="O130" s="15" t="str">
        <f>'2017'!J12</f>
        <v>Dual Threat</v>
      </c>
      <c r="P130" s="14">
        <f>'2017'!K12</f>
        <v>75</v>
      </c>
      <c r="Q130" s="14">
        <f>'2017'!L12</f>
        <v>232</v>
      </c>
      <c r="R130" s="15">
        <f t="shared" si="7"/>
        <v>28.99769056427002</v>
      </c>
      <c r="S130" s="14">
        <f>'2017'!M12</f>
        <v>4.8</v>
      </c>
      <c r="T130" s="16">
        <f>'2017'!N12</f>
        <v>0</v>
      </c>
      <c r="U130" s="46">
        <f>'2017'!O12</f>
        <v>0</v>
      </c>
      <c r="V130" s="47">
        <f>'2017'!P12</f>
        <v>0</v>
      </c>
      <c r="W130" s="47">
        <f>'2017'!Q12</f>
        <v>0</v>
      </c>
      <c r="X130" s="47">
        <f>'2017'!R12</f>
        <v>0</v>
      </c>
      <c r="Y130" s="47">
        <f>'2017'!S12</f>
        <v>0.96781232951445717</v>
      </c>
      <c r="Z130" s="17">
        <f>'2017'!T12</f>
        <v>0.96781232951445717</v>
      </c>
      <c r="AA130" s="17">
        <f>'2017'!U12</f>
        <v>0.87103109656301148</v>
      </c>
      <c r="AB130" s="17">
        <f>'2017'!V12</f>
        <v>0</v>
      </c>
      <c r="AC130" s="17">
        <f>'2017'!W12</f>
        <v>0.35955459770114945</v>
      </c>
      <c r="AD130" s="17">
        <f>'2017'!X12</f>
        <v>0.35955459770114945</v>
      </c>
      <c r="AE130" s="18">
        <f>'2017'!Y12</f>
        <v>0.32359913793103451</v>
      </c>
      <c r="AF130" s="19">
        <f>'2017'!Z12</f>
        <v>22.638356164383563</v>
      </c>
      <c r="AG130" s="20">
        <f>'2017'!AA12</f>
        <v>87.408371913580254</v>
      </c>
      <c r="AH130" s="71">
        <f>'2017'!AB12</f>
        <v>0.62997658079625296</v>
      </c>
      <c r="AI130" s="102">
        <f>'2017'!AC12</f>
        <v>13.189591078066915</v>
      </c>
      <c r="AJ130" s="71">
        <f>'2017'!AD12</f>
        <v>0.71400000000000008</v>
      </c>
      <c r="AK130" s="71">
        <f>'2017'!AE12</f>
        <v>5.5999999999999994E-2</v>
      </c>
      <c r="AL130" s="71">
        <f>'2017'!AF12</f>
        <v>3.5000000000000003E-2</v>
      </c>
      <c r="AM130" s="70">
        <f>'2017'!AG12</f>
        <v>0.52</v>
      </c>
      <c r="AN130" s="20">
        <f>'2017'!AH12</f>
        <v>5.4</v>
      </c>
      <c r="AO130" s="20">
        <f>'2017'!AI12</f>
        <v>0.16</v>
      </c>
      <c r="AP130" s="76">
        <f>'2017'!AJ12</f>
        <v>3.35</v>
      </c>
      <c r="AQ130" s="21">
        <f>'2017'!AK12</f>
        <v>0</v>
      </c>
      <c r="AR130" s="21">
        <f>'2017'!AL12</f>
        <v>7</v>
      </c>
      <c r="AS130" s="21">
        <f>'2017'!AM12</f>
        <v>1</v>
      </c>
      <c r="AT130" s="21">
        <f>'2017'!AN12</f>
        <v>3</v>
      </c>
      <c r="AU130" s="21">
        <f>'2017'!AO12</f>
        <v>5</v>
      </c>
      <c r="AV130" s="21">
        <f>'2017'!AP12</f>
        <v>6</v>
      </c>
      <c r="AW130" s="21">
        <f>'2017'!AQ12</f>
        <v>10</v>
      </c>
      <c r="AX130" s="21">
        <f>'2017'!AR12</f>
        <v>4</v>
      </c>
      <c r="AY130" s="21">
        <f>'2017'!AS12</f>
        <v>3</v>
      </c>
      <c r="AZ130" s="21">
        <f>'2017'!AT12</f>
        <v>7</v>
      </c>
      <c r="BA130" s="21">
        <f>'2017'!AU12</f>
        <v>0</v>
      </c>
      <c r="BB130" s="21">
        <f>'2017'!AV12</f>
        <v>0</v>
      </c>
      <c r="BC130" s="21">
        <f>'2017'!AW12</f>
        <v>6.2700000000000005</v>
      </c>
      <c r="BD130" s="21">
        <f>'2017'!AX12</f>
        <v>6.2700000000000005</v>
      </c>
      <c r="BE130" s="21">
        <f>'2017'!AY12</f>
        <v>0.9</v>
      </c>
      <c r="BF130" s="130">
        <f>'2017'!AZ12</f>
        <v>0.9</v>
      </c>
      <c r="BG130" s="103">
        <f>'2017'!BA12</f>
        <v>0</v>
      </c>
      <c r="BH130" s="23">
        <f>'2017'!BB12</f>
        <v>1</v>
      </c>
      <c r="BI130" s="23">
        <f>'2017'!BC12</f>
        <v>0</v>
      </c>
      <c r="BJ130" s="23">
        <f>'2017'!BD12</f>
        <v>0</v>
      </c>
      <c r="BK130" s="23">
        <f>'2017'!BE12</f>
        <v>0</v>
      </c>
      <c r="BL130" s="23">
        <f>'2017'!BF12</f>
        <v>0</v>
      </c>
      <c r="BM130" s="23">
        <f>'2017'!BG12</f>
        <v>0</v>
      </c>
      <c r="BN130" s="74">
        <f>'2017'!BH12</f>
        <v>0</v>
      </c>
      <c r="BO130" s="74">
        <f>'2017'!BI12</f>
        <v>0</v>
      </c>
      <c r="BP130" s="74">
        <f>'2017'!BJ12</f>
        <v>0</v>
      </c>
      <c r="BQ130" s="23">
        <f>'2017'!BK12</f>
        <v>0</v>
      </c>
      <c r="BR130" s="23">
        <f>'2017'!BL12</f>
        <v>1</v>
      </c>
      <c r="BS130" s="55">
        <f>'2017'!BM12</f>
        <v>0</v>
      </c>
      <c r="BT130" s="61">
        <f>'2017'!BN12</f>
        <v>0</v>
      </c>
      <c r="BU130" s="61">
        <f>'2017'!BO12</f>
        <v>0</v>
      </c>
      <c r="BV130" s="61">
        <f>'2017'!BP12</f>
        <v>0</v>
      </c>
      <c r="BW130" s="72">
        <f>'2017'!BQ12</f>
        <v>0</v>
      </c>
      <c r="BX130" s="61">
        <f>'2017'!BR12</f>
        <v>0</v>
      </c>
      <c r="BY130" s="22">
        <f>'2017'!BS12</f>
        <v>0</v>
      </c>
      <c r="BZ130" s="23">
        <f>'2017'!BT12</f>
        <v>1</v>
      </c>
      <c r="CA130" s="23">
        <f>'2017'!BU12</f>
        <v>0</v>
      </c>
      <c r="CB130" s="23">
        <f>'2017'!BV12</f>
        <v>0</v>
      </c>
      <c r="CC130" s="23">
        <f>'2017'!BW12</f>
        <v>0</v>
      </c>
      <c r="CD130" s="23">
        <f>'2017'!BX12</f>
        <v>0</v>
      </c>
      <c r="CE130" s="23">
        <f>'2017'!BY12</f>
        <v>0</v>
      </c>
      <c r="CF130" s="74">
        <f>'2017'!BZ12</f>
        <v>0</v>
      </c>
      <c r="CG130" s="74">
        <f>'2017'!CA12</f>
        <v>0</v>
      </c>
      <c r="CH130" s="74">
        <f>'2017'!CB12</f>
        <v>0</v>
      </c>
      <c r="CI130" s="23">
        <f>'2017'!CC12</f>
        <v>0</v>
      </c>
      <c r="CJ130" s="23">
        <f>'2017'!CD12</f>
        <v>1</v>
      </c>
      <c r="CK130" s="55">
        <f>'2017'!CE12</f>
        <v>0</v>
      </c>
      <c r="CL130" s="61">
        <f>'2017'!CF12</f>
        <v>0</v>
      </c>
      <c r="CM130" s="61">
        <f>'2017'!CG12</f>
        <v>0</v>
      </c>
      <c r="CN130" s="61">
        <f>'2017'!CH12</f>
        <v>0</v>
      </c>
      <c r="CO130" s="73">
        <f>'2017'!CI12</f>
        <v>0</v>
      </c>
      <c r="CP130" s="62">
        <f>'2017'!CJ12</f>
        <v>0</v>
      </c>
      <c r="CQ130" s="22">
        <f>'2017'!CK12</f>
        <v>0</v>
      </c>
      <c r="CR130" s="23">
        <f>'2017'!CL12</f>
        <v>1</v>
      </c>
      <c r="CS130" s="23">
        <f>'2017'!CM12</f>
        <v>0</v>
      </c>
      <c r="CT130" s="23">
        <f>'2017'!CN12</f>
        <v>0</v>
      </c>
      <c r="CU130" s="23">
        <f>'2017'!CO12</f>
        <v>0</v>
      </c>
      <c r="CV130" s="23">
        <f>'2017'!CP12</f>
        <v>0</v>
      </c>
      <c r="CW130" s="23">
        <f>'2017'!CQ12</f>
        <v>0</v>
      </c>
      <c r="CX130" s="24">
        <f>'2017'!CR12</f>
        <v>0</v>
      </c>
      <c r="CY130" s="24">
        <f>'2017'!CS12</f>
        <v>0</v>
      </c>
      <c r="CZ130" s="23">
        <f>'2017'!CT12</f>
        <v>0</v>
      </c>
      <c r="DA130" s="23">
        <f>'2017'!CU12</f>
        <v>0</v>
      </c>
      <c r="DB130" s="23">
        <f>'2017'!CV12</f>
        <v>1</v>
      </c>
      <c r="DC130" s="55">
        <f>'2017'!CW12</f>
        <v>0</v>
      </c>
      <c r="DD130" s="61">
        <f>'2017'!CX12</f>
        <v>0</v>
      </c>
      <c r="DE130" s="61">
        <f>'2017'!CY12</f>
        <v>0</v>
      </c>
      <c r="DF130" s="61">
        <f>'2017'!CZ12</f>
        <v>0</v>
      </c>
      <c r="DG130" s="73">
        <f>'2017'!DA12</f>
        <v>0</v>
      </c>
      <c r="DH130" s="62">
        <f>'2017'!DB12</f>
        <v>0</v>
      </c>
      <c r="DI130" s="22">
        <f>'2017'!DC12</f>
        <v>0</v>
      </c>
      <c r="DJ130" s="23">
        <f>'2017'!DD12</f>
        <v>1</v>
      </c>
      <c r="DK130" s="23">
        <f>'2017'!DE12</f>
        <v>0</v>
      </c>
      <c r="DL130" s="23">
        <f>'2017'!DF12</f>
        <v>0</v>
      </c>
      <c r="DM130" s="23">
        <f>'2017'!DG12</f>
        <v>0</v>
      </c>
      <c r="DN130" s="23">
        <f>'2017'!DH12</f>
        <v>0</v>
      </c>
      <c r="DO130" s="23">
        <f>'2017'!DI12</f>
        <v>0</v>
      </c>
      <c r="DP130" s="74">
        <f>'2017'!DJ12</f>
        <v>0</v>
      </c>
      <c r="DQ130" s="74">
        <f>'2017'!DK12</f>
        <v>0</v>
      </c>
      <c r="DR130" s="74">
        <f>'2017'!DL12</f>
        <v>0</v>
      </c>
      <c r="DS130" s="23">
        <f>'2017'!DM12</f>
        <v>0</v>
      </c>
      <c r="DT130" s="23">
        <f>'2017'!DN12</f>
        <v>1</v>
      </c>
      <c r="DU130" s="55">
        <f>'2017'!DO12</f>
        <v>0</v>
      </c>
      <c r="DV130" s="61">
        <f>'2017'!DP12</f>
        <v>0</v>
      </c>
      <c r="DW130" s="61">
        <f>'2017'!DQ12</f>
        <v>0</v>
      </c>
      <c r="DX130" s="61">
        <f>'2017'!DR12</f>
        <v>0</v>
      </c>
      <c r="DY130" s="73">
        <f>'2017'!DS12</f>
        <v>0</v>
      </c>
      <c r="DZ130" s="62">
        <f>'2017'!DT12</f>
        <v>0</v>
      </c>
      <c r="EA130" s="22">
        <f>'2017'!DU12</f>
        <v>3548</v>
      </c>
      <c r="EB130" s="23">
        <f>'2017'!DV12</f>
        <v>3666</v>
      </c>
      <c r="EC130" s="23">
        <f>'2017'!DW12</f>
        <v>29</v>
      </c>
      <c r="ED130" s="23">
        <f>'2017'!DX12</f>
        <v>8</v>
      </c>
      <c r="EE130" s="23">
        <f>'2017'!DY12</f>
        <v>427</v>
      </c>
      <c r="EF130" s="23">
        <f>'2017'!DZ12</f>
        <v>269</v>
      </c>
      <c r="EG130" s="23">
        <f>'2017'!EA12</f>
        <v>71.400000000000006</v>
      </c>
      <c r="EH130" s="24">
        <f>'2017'!EB12</f>
        <v>5.6</v>
      </c>
      <c r="EI130" s="24">
        <f>'2017'!EC12</f>
        <v>3.5</v>
      </c>
      <c r="EJ130" s="24">
        <f>'2017'!ED12</f>
        <v>52</v>
      </c>
      <c r="EK130" s="23">
        <f>'2017'!EE12</f>
        <v>1001</v>
      </c>
      <c r="EL130" s="23">
        <f>'2017'!EF12</f>
        <v>2784</v>
      </c>
      <c r="EM130" s="55">
        <f>'2017'!EG12</f>
        <v>150</v>
      </c>
      <c r="EN130" s="73">
        <f>'2017'!EH12</f>
        <v>5.4</v>
      </c>
      <c r="EO130" s="61">
        <f>'2017'!EI12</f>
        <v>12</v>
      </c>
      <c r="EP130" s="61">
        <f>'2017'!EJ12</f>
        <v>24</v>
      </c>
      <c r="EQ130" s="73">
        <f>'2017'!EK12</f>
        <v>3.35</v>
      </c>
      <c r="ER130" s="62">
        <f>'2017'!EL12</f>
        <v>38</v>
      </c>
    </row>
    <row r="131" spans="1:148" ht="15.75" customHeight="1" x14ac:dyDescent="0.2">
      <c r="A131" s="111">
        <f t="shared" ref="A131:A194" si="8">_xlfn.RANK.EQ(F131,$F$3:$F$208)</f>
        <v>129</v>
      </c>
      <c r="B131" s="109">
        <f>'2024'!A13</f>
        <v>11</v>
      </c>
      <c r="C131" s="109">
        <v>2024</v>
      </c>
      <c r="D131" s="86" t="str">
        <f>'2024'!B13</f>
        <v>Taulia Tagovailoa</v>
      </c>
      <c r="E131" s="86" t="str" cm="1">
        <f t="array" ref="E131">_xlfn.IFS(F131&gt;13,"Cornerstone",AND(F131&gt;11.5,F131&lt;13),"Elite",AND(F131&gt;10,F131&lt;11.5),"Elite Upside",AND(F131&gt;=8.5,F131&lt;10),"Upside",AND(F131&gt;6.25,F131&lt;8.5),"Upside Lite",AND(F131&gt;4.5,F131&lt;6.25),"Outlier",AND(F131&gt;=3.5,F131&lt;4.5),"Outlier Lite",F131&lt;3.5,"Purgatory")</f>
        <v>Outlier Lite</v>
      </c>
      <c r="F131" s="11">
        <f>'2024'!C13</f>
        <v>3.570875</v>
      </c>
      <c r="G131" s="11">
        <f t="shared" ref="G131:G194" si="9">_xlfn.PERCENTRANK.EXC($F$3:$F$208,F131)*100</f>
        <v>37.6</v>
      </c>
      <c r="H131" s="245">
        <f t="shared" ref="H131:H194" si="10">STANDARDIZE(F131,(AVERAGE($F$3:$F$208)),(_xlfn.STDEV.P($F$3:$F$208)))</f>
        <v>-0.49421257074412323</v>
      </c>
      <c r="I131" s="43" t="str">
        <f>'2024'!D13</f>
        <v>Maryland</v>
      </c>
      <c r="J131" s="14">
        <f>'2024'!E13</f>
        <v>2</v>
      </c>
      <c r="K131" s="44">
        <f>'2024'!F13</f>
        <v>36571</v>
      </c>
      <c r="L131" s="15">
        <f>'2024'!G13</f>
        <v>25.632876712328766</v>
      </c>
      <c r="M131" s="15" t="str">
        <f>'2024'!H13</f>
        <v>RS SR</v>
      </c>
      <c r="N131" s="15">
        <f>'2024'!I13</f>
        <v>24.213698630136985</v>
      </c>
      <c r="O131" s="15" t="str">
        <f>'2024'!J13</f>
        <v>Distributor</v>
      </c>
      <c r="P131" s="14">
        <f>'2024'!K13</f>
        <v>71</v>
      </c>
      <c r="Q131" s="14">
        <f>'2024'!L13</f>
        <v>208</v>
      </c>
      <c r="R131" s="15">
        <f t="shared" si="7"/>
        <v>29.009790374272285</v>
      </c>
      <c r="S131" s="14">
        <f>'2024'!M13</f>
        <v>4.91</v>
      </c>
      <c r="T131" s="16">
        <f>'2024'!N13</f>
        <v>0</v>
      </c>
      <c r="U131" s="46">
        <f>'2024'!O13</f>
        <v>2.247696111485727E-2</v>
      </c>
      <c r="V131" s="47">
        <f>'2024'!P13</f>
        <v>0.76287878787878793</v>
      </c>
      <c r="W131" s="47">
        <f>'2024'!Q13</f>
        <v>0.97020202020202018</v>
      </c>
      <c r="X131" s="47">
        <f>'2024'!R13</f>
        <v>0.88708247117942651</v>
      </c>
      <c r="Y131" s="47">
        <f>'2024'!S13</f>
        <v>0.93381136238279094</v>
      </c>
      <c r="Z131" s="17">
        <f>'2024'!T13</f>
        <v>0.95200669129240556</v>
      </c>
      <c r="AA131" s="17">
        <f>'2024'!U13</f>
        <v>0.95200669129240556</v>
      </c>
      <c r="AB131" s="17">
        <f>'2024'!V13</f>
        <v>0.12874531835205993</v>
      </c>
      <c r="AC131" s="17">
        <f>'2024'!W13</f>
        <v>0.13782635094110504</v>
      </c>
      <c r="AD131" s="17">
        <f>'2024'!X13</f>
        <v>0.13782635094110504</v>
      </c>
      <c r="AE131" s="18">
        <f>'2024'!Y13</f>
        <v>0.13782635094110504</v>
      </c>
      <c r="AF131" s="19">
        <f>'2024'!Z13</f>
        <v>20.55890410958904</v>
      </c>
      <c r="AG131" s="20">
        <f>'2024'!AA13</f>
        <v>71.575989748767412</v>
      </c>
      <c r="AH131" s="71">
        <f>'2024'!AB13</f>
        <v>0.89726027397260277</v>
      </c>
      <c r="AI131" s="102">
        <f>'2024'!AC13</f>
        <v>11.63573883161512</v>
      </c>
      <c r="AJ131" s="71">
        <f>'2024'!AD13</f>
        <v>0.80200000000000005</v>
      </c>
      <c r="AK131" s="71">
        <f>'2024'!AE13</f>
        <v>5.5999999999999994E-2</v>
      </c>
      <c r="AL131" s="71">
        <f>'2024'!AF13</f>
        <v>2.8999999999999998E-2</v>
      </c>
      <c r="AM131" s="70">
        <f>'2024'!AG13</f>
        <v>0.58299999999999996</v>
      </c>
      <c r="AN131" s="20">
        <f>'2024'!AH13</f>
        <v>5</v>
      </c>
      <c r="AO131" s="20">
        <f>'2024'!AI13</f>
        <v>0.17777777777777778</v>
      </c>
      <c r="AP131" s="76">
        <f>'2024'!AJ13</f>
        <v>2.95</v>
      </c>
      <c r="AQ131" s="21">
        <f>'2024'!AK13</f>
        <v>3</v>
      </c>
      <c r="AR131" s="21">
        <f>'2024'!AL13</f>
        <v>4</v>
      </c>
      <c r="AS131" s="21">
        <f>'2024'!AM13</f>
        <v>10</v>
      </c>
      <c r="AT131" s="21">
        <f>'2024'!AN13</f>
        <v>3</v>
      </c>
      <c r="AU131" s="21">
        <f>'2024'!AO13</f>
        <v>7</v>
      </c>
      <c r="AV131" s="21">
        <f>'2024'!AP13</f>
        <v>8</v>
      </c>
      <c r="AW131" s="21">
        <f>'2024'!AQ13</f>
        <v>6</v>
      </c>
      <c r="AX131" s="21">
        <f>'2024'!AR13</f>
        <v>4</v>
      </c>
      <c r="AY131" s="21">
        <f>'2024'!AS13</f>
        <v>4</v>
      </c>
      <c r="AZ131" s="21">
        <f>'2024'!AT13</f>
        <v>6</v>
      </c>
      <c r="BA131" s="21">
        <f>'2024'!AU13</f>
        <v>0</v>
      </c>
      <c r="BB131" s="21">
        <f>'2024'!AV13</f>
        <v>0</v>
      </c>
      <c r="BC131" s="21">
        <f>'2024'!AW13</f>
        <v>9.3099999999999987</v>
      </c>
      <c r="BD131" s="21">
        <f>'2024'!AX13</f>
        <v>7.4479999999999995</v>
      </c>
      <c r="BE131" s="21">
        <f>'2024'!AY13</f>
        <v>0.75</v>
      </c>
      <c r="BF131" s="130">
        <f>'2024'!AZ13</f>
        <v>0.375</v>
      </c>
      <c r="BG131" s="103">
        <f>'2024'!BA13</f>
        <v>100</v>
      </c>
      <c r="BH131" s="23">
        <f>'2024'!BB13</f>
        <v>4449</v>
      </c>
      <c r="BI131" s="23">
        <f>'2024'!BC13</f>
        <v>1</v>
      </c>
      <c r="BJ131" s="23">
        <f>'2024'!BD13</f>
        <v>0</v>
      </c>
      <c r="BK131" s="23">
        <f>'2024'!BE13</f>
        <v>12</v>
      </c>
      <c r="BL131" s="23">
        <f>'2024'!BF13</f>
        <v>9</v>
      </c>
      <c r="BM131" s="23">
        <f>'2024'!BG13</f>
        <v>75</v>
      </c>
      <c r="BN131" s="74">
        <f>'2024'!BH13</f>
        <v>0</v>
      </c>
      <c r="BO131" s="74">
        <f>'2024'!BI13</f>
        <v>8.3000000000000007</v>
      </c>
      <c r="BP131" s="74">
        <f>'2024'!BJ13</f>
        <v>0</v>
      </c>
      <c r="BQ131" s="23">
        <f>'2024'!BK13</f>
        <v>-6</v>
      </c>
      <c r="BR131" s="23">
        <f>'2024'!BL13</f>
        <v>2289</v>
      </c>
      <c r="BS131" s="55">
        <f>'2024'!BM13</f>
        <v>3</v>
      </c>
      <c r="BT131" s="61">
        <f>'2024'!BN13</f>
        <v>-2</v>
      </c>
      <c r="BU131" s="61">
        <f>'2024'!BO13</f>
        <v>0</v>
      </c>
      <c r="BV131" s="61">
        <f>'2024'!BP13</f>
        <v>0</v>
      </c>
      <c r="BW131" s="72">
        <f>'2024'!BQ13</f>
        <v>0</v>
      </c>
      <c r="BX131" s="61">
        <f>'2024'!BR13</f>
        <v>0</v>
      </c>
      <c r="BY131" s="22">
        <f>'2024'!BS13</f>
        <v>1007</v>
      </c>
      <c r="BZ131" s="23">
        <f>'2024'!BT13</f>
        <v>1320</v>
      </c>
      <c r="CA131" s="23">
        <f>'2024'!BU13</f>
        <v>7</v>
      </c>
      <c r="CB131" s="23">
        <f>'2024'!BV13</f>
        <v>7</v>
      </c>
      <c r="CC131" s="23">
        <f>'2024'!BW13</f>
        <v>122</v>
      </c>
      <c r="CD131" s="23">
        <f>'2024'!BX13</f>
        <v>74</v>
      </c>
      <c r="CE131" s="23">
        <f>'2024'!BY13</f>
        <v>71.599999999999994</v>
      </c>
      <c r="CF131" s="74">
        <f>'2024'!BZ13</f>
        <v>3.8</v>
      </c>
      <c r="CG131" s="74">
        <f>'2024'!CA13</f>
        <v>5.9</v>
      </c>
      <c r="CH131" s="74">
        <f>'2024'!CB13</f>
        <v>35</v>
      </c>
      <c r="CI131" s="23">
        <f>'2024'!CC13</f>
        <v>131</v>
      </c>
      <c r="CJ131" s="23">
        <f>'2024'!CD13</f>
        <v>842</v>
      </c>
      <c r="CK131" s="55">
        <f>'2024'!CE13</f>
        <v>19</v>
      </c>
      <c r="CL131" s="61">
        <f>'2024'!CF13</f>
        <v>6.9</v>
      </c>
      <c r="CM131" s="61">
        <f>'2024'!CG13</f>
        <v>2</v>
      </c>
      <c r="CN131" s="61">
        <f>'2024'!CH13</f>
        <v>0</v>
      </c>
      <c r="CO131" s="73">
        <f>'2024'!CI13</f>
        <v>0.42</v>
      </c>
      <c r="CP131" s="62">
        <f>'2024'!CJ13</f>
        <v>4</v>
      </c>
      <c r="CQ131" s="22">
        <f>'2024'!CK13</f>
        <v>3842</v>
      </c>
      <c r="CR131" s="23">
        <f>'2024'!CL13</f>
        <v>3960</v>
      </c>
      <c r="CS131" s="23">
        <f>'2024'!CM13</f>
        <v>26</v>
      </c>
      <c r="CT131" s="23">
        <f>'2024'!CN13</f>
        <v>11</v>
      </c>
      <c r="CU131" s="23">
        <f>'2024'!CO13</f>
        <v>478</v>
      </c>
      <c r="CV131" s="23">
        <f>'2024'!CP13</f>
        <v>327</v>
      </c>
      <c r="CW131" s="23">
        <f>'2024'!CQ13</f>
        <v>80.2</v>
      </c>
      <c r="CX131" s="24">
        <f>'2024'!CR13</f>
        <v>5.4</v>
      </c>
      <c r="CY131" s="24">
        <f>'2024'!CS13</f>
        <v>2.9</v>
      </c>
      <c r="CZ131" s="23">
        <f>'2024'!CT13</f>
        <v>58.3</v>
      </c>
      <c r="DA131" s="23">
        <f>'2024'!CU13</f>
        <v>318</v>
      </c>
      <c r="DB131" s="23">
        <f>'2024'!CV13</f>
        <v>2049</v>
      </c>
      <c r="DC131" s="55">
        <f>'2024'!CW13</f>
        <v>61</v>
      </c>
      <c r="DD131" s="61">
        <f>'2024'!CX13</f>
        <v>5.2</v>
      </c>
      <c r="DE131" s="61">
        <f>'2024'!CY13</f>
        <v>2</v>
      </c>
      <c r="DF131" s="61">
        <f>'2024'!CZ13</f>
        <v>2</v>
      </c>
      <c r="DG131" s="73">
        <f>'2024'!DA13</f>
        <v>2.1800000000000002</v>
      </c>
      <c r="DH131" s="62">
        <f>'2024'!DB13</f>
        <v>11</v>
      </c>
      <c r="DI131" s="22">
        <f>'2024'!DC13</f>
        <v>3001</v>
      </c>
      <c r="DJ131" s="23">
        <f>'2024'!DD13</f>
        <v>3383</v>
      </c>
      <c r="DK131" s="23">
        <f>'2024'!DE13</f>
        <v>18</v>
      </c>
      <c r="DL131" s="23">
        <f>'2024'!DF13</f>
        <v>8</v>
      </c>
      <c r="DM131" s="23">
        <f>'2024'!DG13</f>
        <v>292</v>
      </c>
      <c r="DN131" s="23">
        <f>'2024'!DH13</f>
        <v>262</v>
      </c>
      <c r="DO131" s="23">
        <f>'2024'!DI13</f>
        <v>75.599999999999994</v>
      </c>
      <c r="DP131" s="74">
        <f>'2024'!DJ13</f>
        <v>4.5999999999999996</v>
      </c>
      <c r="DQ131" s="74">
        <f>'2024'!DK13</f>
        <v>4.2</v>
      </c>
      <c r="DR131" s="74">
        <f>'2024'!DL13</f>
        <v>46.9</v>
      </c>
      <c r="DS131" s="23">
        <f>'2024'!DM13</f>
        <v>275</v>
      </c>
      <c r="DT131" s="23">
        <f>'2024'!DN13</f>
        <v>2136</v>
      </c>
      <c r="DU131" s="55">
        <f>'2024'!DO13</f>
        <v>57</v>
      </c>
      <c r="DV131" s="61">
        <f>'2024'!DP13</f>
        <v>4.8</v>
      </c>
      <c r="DW131" s="61">
        <f>'2024'!DQ13</f>
        <v>4</v>
      </c>
      <c r="DX131" s="61">
        <f>'2024'!DR13</f>
        <v>7</v>
      </c>
      <c r="DY131" s="73">
        <f>'2024'!DS13</f>
        <v>2.95</v>
      </c>
      <c r="DZ131" s="62">
        <f>'2024'!DT13</f>
        <v>7</v>
      </c>
      <c r="EA131" s="22">
        <f>'2024'!DU13</f>
        <v>3386</v>
      </c>
      <c r="EB131" s="23">
        <f>'2024'!DV13</f>
        <v>3626</v>
      </c>
      <c r="EC131" s="23">
        <f>'2024'!DW13</f>
        <v>25</v>
      </c>
      <c r="ED131" s="23">
        <f>'2024'!DX13</f>
        <v>11</v>
      </c>
      <c r="EE131" s="23">
        <f>'2024'!DY13</f>
        <v>441</v>
      </c>
      <c r="EF131" s="23">
        <f>'2024'!DZ13</f>
        <v>291</v>
      </c>
      <c r="EG131" s="23">
        <f>'2024'!EA13</f>
        <v>75.099999999999994</v>
      </c>
      <c r="EH131" s="24">
        <f>'2024'!EB13</f>
        <v>5.6</v>
      </c>
      <c r="EI131" s="24">
        <f>'2024'!EC13</f>
        <v>4</v>
      </c>
      <c r="EJ131" s="24">
        <f>'2024'!ED13</f>
        <v>44</v>
      </c>
      <c r="EK131" s="23">
        <f>'2024'!EE13</f>
        <v>227</v>
      </c>
      <c r="EL131" s="23">
        <f>'2024'!EF13</f>
        <v>1647</v>
      </c>
      <c r="EM131" s="55">
        <f>'2024'!EG13</f>
        <v>45</v>
      </c>
      <c r="EN131" s="73">
        <f>'2024'!EH13</f>
        <v>5</v>
      </c>
      <c r="EO131" s="61">
        <f>'2024'!EI13</f>
        <v>5</v>
      </c>
      <c r="EP131" s="61">
        <f>'2024'!EJ13</f>
        <v>8</v>
      </c>
      <c r="EQ131" s="73">
        <f>'2024'!EK13</f>
        <v>2.04</v>
      </c>
      <c r="ER131" s="62">
        <f>'2024'!EL13</f>
        <v>6</v>
      </c>
    </row>
    <row r="132" spans="1:148" ht="15.75" customHeight="1" x14ac:dyDescent="0.2">
      <c r="A132" s="111">
        <f t="shared" si="8"/>
        <v>130</v>
      </c>
      <c r="B132" s="109">
        <f>'2016'!A13</f>
        <v>11</v>
      </c>
      <c r="C132" s="109">
        <v>2016</v>
      </c>
      <c r="D132" s="86" t="str">
        <f>'2016'!B13</f>
        <v>Nate Sudfeld</v>
      </c>
      <c r="E132" s="86" t="str" cm="1">
        <f t="array" ref="E132">_xlfn.IFS(F132&gt;13,"Cornerstone",AND(F132&gt;11.5,F132&lt;13),"Elite",AND(F132&gt;10,F132&lt;11.5),"Elite Upside",AND(F132&gt;=8.5,F132&lt;10),"Upside",AND(F132&gt;6.25,F132&lt;8.5),"Upside Lite",AND(F132&gt;4.5,F132&lt;6.25),"Outlier",AND(F132&gt;=3.5,F132&lt;4.5),"Outlier Lite",F132&lt;3.5,"Purgatory")</f>
        <v>Outlier Lite</v>
      </c>
      <c r="F132" s="11">
        <f>'2016'!C13</f>
        <v>3.5112499999999995</v>
      </c>
      <c r="G132" s="11">
        <f t="shared" si="9"/>
        <v>37.1</v>
      </c>
      <c r="H132" s="245">
        <f t="shared" si="10"/>
        <v>-0.51161946289646498</v>
      </c>
      <c r="I132" s="43" t="str">
        <f>'2016'!D13</f>
        <v>Indiana</v>
      </c>
      <c r="J132" s="14">
        <f>'2016'!E13</f>
        <v>2</v>
      </c>
      <c r="K132" s="44">
        <f>'2016'!F13</f>
        <v>34249</v>
      </c>
      <c r="L132" s="15">
        <f>'2016'!G13</f>
        <v>31.994520547945207</v>
      </c>
      <c r="M132" s="15" t="str">
        <f>'2016'!H13</f>
        <v>SR</v>
      </c>
      <c r="N132" s="15">
        <f>'2016'!I13</f>
        <v>22.56986301369863</v>
      </c>
      <c r="O132" s="15" t="str">
        <f>'2016'!J13</f>
        <v>Pocket Passer</v>
      </c>
      <c r="P132" s="14">
        <f>'2016'!K13</f>
        <v>78</v>
      </c>
      <c r="Q132" s="14">
        <f>'2016'!L13</f>
        <v>230</v>
      </c>
      <c r="R132" s="15">
        <f t="shared" ref="R132:R195" si="11">Q132*0.453592/(P132*0.0254)^2</f>
        <v>26.578874328031368</v>
      </c>
      <c r="S132" s="14">
        <f>'2016'!M13</f>
        <v>4.8</v>
      </c>
      <c r="T132" s="16">
        <f>'2016'!N13</f>
        <v>6</v>
      </c>
      <c r="U132" s="46">
        <f>'2016'!O13</f>
        <v>0</v>
      </c>
      <c r="V132" s="47">
        <f>'2016'!P13</f>
        <v>0.16925549009105517</v>
      </c>
      <c r="W132" s="47">
        <f>'2016'!Q13</f>
        <v>0.68559782608695652</v>
      </c>
      <c r="X132" s="47">
        <f>'2016'!R13</f>
        <v>0.67825574543311729</v>
      </c>
      <c r="Y132" s="47">
        <f>'2016'!S13</f>
        <v>0.93534031413612562</v>
      </c>
      <c r="Z132" s="17">
        <f>'2016'!T13</f>
        <v>0.93534031413612562</v>
      </c>
      <c r="AA132" s="17">
        <f>'2016'!U13</f>
        <v>0.93534031413612562</v>
      </c>
      <c r="AB132" s="17">
        <f>'2016'!V13</f>
        <v>4.3659043659043661E-2</v>
      </c>
      <c r="AC132" s="17">
        <f>'2016'!W13</f>
        <v>4.0389972144846797E-2</v>
      </c>
      <c r="AD132" s="17">
        <f>'2016'!X13</f>
        <v>4.2024507901945229E-2</v>
      </c>
      <c r="AE132" s="18">
        <f>'2016'!Y13</f>
        <v>4.2024507901945229E-2</v>
      </c>
      <c r="AF132" s="19">
        <f>'2016'!Z13</f>
        <v>19.912328767123288</v>
      </c>
      <c r="AG132" s="20">
        <f>'2016'!AA13</f>
        <v>86.654851466049394</v>
      </c>
      <c r="AH132" s="71">
        <f>'2016'!AB13</f>
        <v>0.59806295399515741</v>
      </c>
      <c r="AI132" s="102">
        <f>'2016'!AC13</f>
        <v>14.465587044534413</v>
      </c>
      <c r="AJ132" s="71">
        <f>'2016'!AD13</f>
        <v>0.70900000000000007</v>
      </c>
      <c r="AK132" s="71">
        <f>'2016'!AE13</f>
        <v>5.7999999999999996E-2</v>
      </c>
      <c r="AL132" s="71">
        <f>'2016'!AF13</f>
        <v>0.03</v>
      </c>
      <c r="AM132" s="70">
        <f>'2016'!AG13</f>
        <v>0.48499999999999999</v>
      </c>
      <c r="AN132" s="20">
        <f>'2016'!AH13</f>
        <v>5.0999999999999996</v>
      </c>
      <c r="AO132" s="20">
        <f>'2016'!AI13</f>
        <v>2.8571428571428571E-2</v>
      </c>
      <c r="AP132" s="76">
        <f>'2016'!AJ13</f>
        <v>1.06</v>
      </c>
      <c r="AQ132" s="21">
        <f>'2016'!AK13</f>
        <v>5</v>
      </c>
      <c r="AR132" s="21">
        <f>'2016'!AL13</f>
        <v>10</v>
      </c>
      <c r="AS132" s="21">
        <f>'2016'!AM13</f>
        <v>0</v>
      </c>
      <c r="AT132" s="21">
        <f>'2016'!AN13</f>
        <v>3</v>
      </c>
      <c r="AU132" s="21">
        <f>'2016'!AO13</f>
        <v>7</v>
      </c>
      <c r="AV132" s="21">
        <f>'2016'!AP13</f>
        <v>4</v>
      </c>
      <c r="AW132" s="21">
        <f>'2016'!AQ13</f>
        <v>1</v>
      </c>
      <c r="AX132" s="21">
        <f>'2016'!AR13</f>
        <v>4</v>
      </c>
      <c r="AY132" s="21">
        <f>'2016'!AS13</f>
        <v>0</v>
      </c>
      <c r="AZ132" s="21">
        <f>'2016'!AT13</f>
        <v>0</v>
      </c>
      <c r="BA132" s="21">
        <f>'2016'!AU13</f>
        <v>1</v>
      </c>
      <c r="BB132" s="21">
        <f>'2016'!AV13</f>
        <v>0</v>
      </c>
      <c r="BC132" s="21">
        <f>'2016'!AW13</f>
        <v>7.0299999999999994</v>
      </c>
      <c r="BD132" s="21">
        <f>'2016'!AX13</f>
        <v>5.2724999999999991</v>
      </c>
      <c r="BE132" s="21">
        <f>'2016'!AY13</f>
        <v>0.1875</v>
      </c>
      <c r="BF132" s="130">
        <f>'2016'!AZ13</f>
        <v>0</v>
      </c>
      <c r="BG132" s="103">
        <f>'2016'!BA13</f>
        <v>0</v>
      </c>
      <c r="BH132" s="23">
        <f>'2016'!BB13</f>
        <v>1</v>
      </c>
      <c r="BI132" s="23">
        <f>'2016'!BC13</f>
        <v>0</v>
      </c>
      <c r="BJ132" s="23">
        <f>'2016'!BD13</f>
        <v>0</v>
      </c>
      <c r="BK132" s="23">
        <f>'2016'!BE13</f>
        <v>0</v>
      </c>
      <c r="BL132" s="23">
        <f>'2016'!BF13</f>
        <v>0</v>
      </c>
      <c r="BM132" s="23">
        <f>'2016'!BG13</f>
        <v>0</v>
      </c>
      <c r="BN132" s="74">
        <f>'2016'!BH13</f>
        <v>0</v>
      </c>
      <c r="BO132" s="74">
        <f>'2016'!BI13</f>
        <v>0</v>
      </c>
      <c r="BP132" s="74">
        <f>'2016'!BJ13</f>
        <v>0</v>
      </c>
      <c r="BQ132" s="23">
        <f>'2016'!BK13</f>
        <v>0</v>
      </c>
      <c r="BR132" s="23">
        <f>'2016'!BL13</f>
        <v>1</v>
      </c>
      <c r="BS132" s="55">
        <f>'2016'!BM13</f>
        <v>0</v>
      </c>
      <c r="BT132" s="61">
        <f>'2016'!BN13</f>
        <v>0</v>
      </c>
      <c r="BU132" s="61">
        <f>'2016'!BO13</f>
        <v>0</v>
      </c>
      <c r="BV132" s="61">
        <f>'2016'!BP13</f>
        <v>0</v>
      </c>
      <c r="BW132" s="72">
        <f>'2016'!BQ13</f>
        <v>0</v>
      </c>
      <c r="BX132" s="61">
        <f>'2016'!BR13</f>
        <v>0</v>
      </c>
      <c r="BY132" s="22">
        <f>'2016'!BS13</f>
        <v>632</v>
      </c>
      <c r="BZ132" s="23">
        <f>'2016'!BT13</f>
        <v>3734</v>
      </c>
      <c r="CA132" s="23">
        <f>'2016'!BU13</f>
        <v>7</v>
      </c>
      <c r="CB132" s="23">
        <f>'2016'!BV13</f>
        <v>1</v>
      </c>
      <c r="CC132" s="23">
        <f>'2016'!BW13</f>
        <v>51</v>
      </c>
      <c r="CD132" s="23">
        <f>'2016'!BX13</f>
        <v>82</v>
      </c>
      <c r="CE132" s="23">
        <f>'2016'!BY13</f>
        <v>0</v>
      </c>
      <c r="CF132" s="74">
        <f>'2016'!BZ13</f>
        <v>0</v>
      </c>
      <c r="CG132" s="74">
        <f>'2016'!CA13</f>
        <v>0</v>
      </c>
      <c r="CH132" s="74">
        <f>'2016'!CB13</f>
        <v>0</v>
      </c>
      <c r="CI132" s="23">
        <f>'2016'!CC13</f>
        <v>0</v>
      </c>
      <c r="CJ132" s="23">
        <f>'2016'!CD13</f>
        <v>1</v>
      </c>
      <c r="CK132" s="55">
        <f>'2016'!CE13</f>
        <v>0</v>
      </c>
      <c r="CL132" s="61">
        <f>'2016'!CF13</f>
        <v>0</v>
      </c>
      <c r="CM132" s="61">
        <f>'2016'!CG13</f>
        <v>0</v>
      </c>
      <c r="CN132" s="61">
        <f>'2016'!CH13</f>
        <v>0</v>
      </c>
      <c r="CO132" s="73">
        <f>'2016'!CI13</f>
        <v>0</v>
      </c>
      <c r="CP132" s="62">
        <f>'2016'!CJ13</f>
        <v>0</v>
      </c>
      <c r="CQ132" s="22">
        <f>'2016'!CK13</f>
        <v>2523</v>
      </c>
      <c r="CR132" s="23">
        <f>'2016'!CL13</f>
        <v>3680</v>
      </c>
      <c r="CS132" s="23">
        <f>'2016'!CM13</f>
        <v>21</v>
      </c>
      <c r="CT132" s="23">
        <f>'2016'!CN13</f>
        <v>9</v>
      </c>
      <c r="CU132" s="23">
        <f>'2016'!CO13</f>
        <v>322</v>
      </c>
      <c r="CV132" s="23">
        <f>'2016'!CP13</f>
        <v>194</v>
      </c>
      <c r="CW132" s="23">
        <f>'2016'!CQ13</f>
        <v>0</v>
      </c>
      <c r="CX132" s="24">
        <f>'2016'!CR13</f>
        <v>0</v>
      </c>
      <c r="CY132" s="24">
        <f>'2016'!CS13</f>
        <v>0</v>
      </c>
      <c r="CZ132" s="23">
        <f>'2016'!CT13</f>
        <v>0</v>
      </c>
      <c r="DA132" s="23">
        <f>'2016'!CU13</f>
        <v>0</v>
      </c>
      <c r="DB132" s="23">
        <f>'2016'!CV13</f>
        <v>1</v>
      </c>
      <c r="DC132" s="55">
        <f>'2016'!CW13</f>
        <v>0</v>
      </c>
      <c r="DD132" s="61">
        <f>'2016'!CX13</f>
        <v>0</v>
      </c>
      <c r="DE132" s="61">
        <f>'2016'!CY13</f>
        <v>0</v>
      </c>
      <c r="DF132" s="61">
        <f>'2016'!CZ13</f>
        <v>0</v>
      </c>
      <c r="DG132" s="73">
        <f>'2016'!DA13</f>
        <v>0</v>
      </c>
      <c r="DH132" s="62">
        <f>'2016'!DB13</f>
        <v>0</v>
      </c>
      <c r="DI132" s="22">
        <f>'2016'!DC13</f>
        <v>1151</v>
      </c>
      <c r="DJ132" s="23">
        <f>'2016'!DD13</f>
        <v>1697</v>
      </c>
      <c r="DK132" s="23">
        <f>'2016'!DE13</f>
        <v>6</v>
      </c>
      <c r="DL132" s="23">
        <f>'2016'!DF13</f>
        <v>3</v>
      </c>
      <c r="DM132" s="23">
        <f>'2016'!DG13</f>
        <v>169</v>
      </c>
      <c r="DN132" s="23">
        <f>'2016'!DH13</f>
        <v>101</v>
      </c>
      <c r="DO132" s="23">
        <f>'2016'!DI13</f>
        <v>69.7</v>
      </c>
      <c r="DP132" s="74">
        <f>'2016'!DJ13</f>
        <v>3.9</v>
      </c>
      <c r="DQ132" s="74">
        <f>'2016'!DK13</f>
        <v>3</v>
      </c>
      <c r="DR132" s="74">
        <f>'2016'!DL13</f>
        <v>40.6</v>
      </c>
      <c r="DS132" s="23">
        <f>'2016'!DM13</f>
        <v>147</v>
      </c>
      <c r="DT132" s="23">
        <f>'2016'!DN13</f>
        <v>3367</v>
      </c>
      <c r="DU132" s="55">
        <f>'2016'!DO13</f>
        <v>10</v>
      </c>
      <c r="DV132" s="61">
        <f>'2016'!DP13</f>
        <v>5.0999999999999996</v>
      </c>
      <c r="DW132" s="61">
        <f>'2016'!DQ13</f>
        <v>2</v>
      </c>
      <c r="DX132" s="61">
        <f>'2016'!DR13</f>
        <v>0</v>
      </c>
      <c r="DY132" s="73">
        <f>'2016'!DS13</f>
        <v>0.97</v>
      </c>
      <c r="DZ132" s="62">
        <f>'2016'!DT13</f>
        <v>5</v>
      </c>
      <c r="EA132" s="22">
        <f>'2016'!DU13</f>
        <v>3573</v>
      </c>
      <c r="EB132" s="23">
        <f>'2016'!DV13</f>
        <v>3820</v>
      </c>
      <c r="EC132" s="23">
        <f>'2016'!DW13</f>
        <v>27</v>
      </c>
      <c r="ED132" s="23">
        <f>'2016'!DX13</f>
        <v>7</v>
      </c>
      <c r="EE132" s="23">
        <f>'2016'!DY13</f>
        <v>413</v>
      </c>
      <c r="EF132" s="23">
        <f>'2016'!DZ13</f>
        <v>247</v>
      </c>
      <c r="EG132" s="23">
        <f>'2016'!EA13</f>
        <v>70.900000000000006</v>
      </c>
      <c r="EH132" s="24">
        <f>'2016'!EB13</f>
        <v>5.8</v>
      </c>
      <c r="EI132" s="24">
        <f>'2016'!EC13</f>
        <v>4</v>
      </c>
      <c r="EJ132" s="24">
        <f>'2016'!ED13</f>
        <v>48.5</v>
      </c>
      <c r="EK132" s="23">
        <f>'2016'!EE13</f>
        <v>116</v>
      </c>
      <c r="EL132" s="23">
        <f>'2016'!EF13</f>
        <v>2872</v>
      </c>
      <c r="EM132" s="55">
        <f>'2016'!EG13</f>
        <v>35</v>
      </c>
      <c r="EN132" s="73">
        <f>'2016'!EH13</f>
        <v>2.4</v>
      </c>
      <c r="EO132" s="61">
        <f>'2016'!EI13</f>
        <v>5</v>
      </c>
      <c r="EP132" s="61">
        <f>'2016'!EJ13</f>
        <v>1</v>
      </c>
      <c r="EQ132" s="73">
        <f>'2016'!EK13</f>
        <v>1.06</v>
      </c>
      <c r="ER132" s="62">
        <f>'2016'!EL13</f>
        <v>4</v>
      </c>
    </row>
    <row r="133" spans="1:148" ht="15.75" customHeight="1" x14ac:dyDescent="0.2">
      <c r="A133" s="111">
        <f t="shared" si="8"/>
        <v>131</v>
      </c>
      <c r="B133" s="109">
        <f>'2016'!A14</f>
        <v>12</v>
      </c>
      <c r="C133" s="109">
        <v>2016</v>
      </c>
      <c r="D133" s="86" t="str">
        <f>'2016'!B14</f>
        <v>Brandon Allen</v>
      </c>
      <c r="E133" s="86" t="str" cm="1">
        <f t="array" ref="E133">_xlfn.IFS(F133&gt;13,"Cornerstone",AND(F133&gt;11.5,F133&lt;13),"Elite",AND(F133&gt;10,F133&lt;11.5),"Elite Upside",AND(F133&gt;=8.5,F133&lt;10),"Upside",AND(F133&gt;6.25,F133&lt;8.5),"Upside Lite",AND(F133&gt;4.5,F133&lt;6.25),"Outlier",AND(F133&gt;=3.5,F133&lt;4.5),"Outlier Lite",F133&lt;3.5,"Purgatory")</f>
        <v>Purgatory</v>
      </c>
      <c r="F133" s="11">
        <f>'2016'!C14</f>
        <v>3.4737499999999999</v>
      </c>
      <c r="G133" s="11">
        <f t="shared" si="9"/>
        <v>36.700000000000003</v>
      </c>
      <c r="H133" s="245">
        <f t="shared" si="10"/>
        <v>-0.52256719380988725</v>
      </c>
      <c r="I133" s="43" t="str">
        <f>'2016'!D14</f>
        <v>Arkansas</v>
      </c>
      <c r="J133" s="14">
        <f>'2016'!E14</f>
        <v>1</v>
      </c>
      <c r="K133" s="44">
        <f>'2016'!F14</f>
        <v>33852</v>
      </c>
      <c r="L133" s="15">
        <f>'2016'!G14</f>
        <v>33.082191780821915</v>
      </c>
      <c r="M133" s="15" t="str">
        <f>'2016'!H14</f>
        <v>SR</v>
      </c>
      <c r="N133" s="15">
        <f>'2016'!I14</f>
        <v>23.657534246575342</v>
      </c>
      <c r="O133" s="15" t="str">
        <f>'2016'!J14</f>
        <v>Pocket Passer</v>
      </c>
      <c r="P133" s="14">
        <f>'2016'!K14</f>
        <v>74</v>
      </c>
      <c r="Q133" s="14">
        <f>'2016'!L14</f>
        <v>209</v>
      </c>
      <c r="R133" s="15">
        <f t="shared" si="11"/>
        <v>26.833714806947508</v>
      </c>
      <c r="S133" s="14">
        <f>'2016'!M14</f>
        <v>4.84</v>
      </c>
      <c r="T133" s="16">
        <f>'2016'!N14</f>
        <v>6</v>
      </c>
      <c r="U133" s="46">
        <f>'2016'!O14</f>
        <v>0</v>
      </c>
      <c r="V133" s="47">
        <f>'2016'!P14</f>
        <v>5.140961857379768E-2</v>
      </c>
      <c r="W133" s="47">
        <f>'2016'!Q14</f>
        <v>0.8709315375982043</v>
      </c>
      <c r="X133" s="47">
        <f>'2016'!R14</f>
        <v>0.93248772504091648</v>
      </c>
      <c r="Y133" s="47">
        <f>'2016'!S14</f>
        <v>0.98307515777395293</v>
      </c>
      <c r="Z133" s="17">
        <f>'2016'!T14</f>
        <v>0.98307515777395293</v>
      </c>
      <c r="AA133" s="17">
        <f>'2016'!U14</f>
        <v>0.98307515777395293</v>
      </c>
      <c r="AB133" s="17">
        <f>'2016'!V14</f>
        <v>3.3069238718566998E-2</v>
      </c>
      <c r="AC133" s="17">
        <f>'2016'!W14</f>
        <v>6.3677467972871132E-2</v>
      </c>
      <c r="AD133" s="17">
        <f>'2016'!X14</f>
        <v>6.3677467972871132E-2</v>
      </c>
      <c r="AE133" s="18">
        <f>'2016'!Y14</f>
        <v>6.3677467972871132E-2</v>
      </c>
      <c r="AF133" s="19">
        <f>'2016'!Z14</f>
        <v>21</v>
      </c>
      <c r="AG133" s="20">
        <f>'2016'!AA14</f>
        <v>76.171908174870538</v>
      </c>
      <c r="AH133" s="71">
        <f>'2016'!AB14</f>
        <v>0.6594594594594595</v>
      </c>
      <c r="AI133" s="102">
        <f>'2016'!AC14</f>
        <v>14.045081967213115</v>
      </c>
      <c r="AJ133" s="71">
        <f>'2016'!AD14</f>
        <v>0.74099999999999999</v>
      </c>
      <c r="AK133" s="71">
        <f>'2016'!AE14</f>
        <v>6.3E-2</v>
      </c>
      <c r="AL133" s="71">
        <f>'2016'!AF14</f>
        <v>3.9E-2</v>
      </c>
      <c r="AM133" s="70">
        <f>'2016'!AG14</f>
        <v>0.48799999999999999</v>
      </c>
      <c r="AN133" s="20">
        <f>'2016'!AH14</f>
        <v>3.6</v>
      </c>
      <c r="AO133" s="20">
        <f>'2016'!AI14</f>
        <v>3.7037037037037035E-2</v>
      </c>
      <c r="AP133" s="76">
        <f>'2016'!AJ14</f>
        <v>1.98</v>
      </c>
      <c r="AQ133" s="21">
        <f>'2016'!AK14</f>
        <v>2</v>
      </c>
      <c r="AR133" s="21">
        <f>'2016'!AL14</f>
        <v>10</v>
      </c>
      <c r="AS133" s="21">
        <f>'2016'!AM14</f>
        <v>4</v>
      </c>
      <c r="AT133" s="21">
        <f>'2016'!AN14</f>
        <v>4</v>
      </c>
      <c r="AU133" s="21">
        <f>'2016'!AO14</f>
        <v>3</v>
      </c>
      <c r="AV133" s="21">
        <f>'2016'!AP14</f>
        <v>4</v>
      </c>
      <c r="AW133" s="21">
        <f>'2016'!AQ14</f>
        <v>2</v>
      </c>
      <c r="AX133" s="21">
        <f>'2016'!AR14</f>
        <v>1</v>
      </c>
      <c r="AY133" s="21">
        <f>'2016'!AS14</f>
        <v>0</v>
      </c>
      <c r="AZ133" s="21">
        <f>'2016'!AT14</f>
        <v>2</v>
      </c>
      <c r="BA133" s="21">
        <f>'2016'!AU14</f>
        <v>1</v>
      </c>
      <c r="BB133" s="21">
        <f>'2016'!AV14</f>
        <v>0</v>
      </c>
      <c r="BC133" s="21">
        <f>'2016'!AW14</f>
        <v>7.7299999999999995</v>
      </c>
      <c r="BD133" s="21">
        <f>'2016'!AX14</f>
        <v>5.7974999999999994</v>
      </c>
      <c r="BE133" s="21">
        <f>'2016'!AY14</f>
        <v>0.1875</v>
      </c>
      <c r="BF133" s="130">
        <f>'2016'!AZ14</f>
        <v>0</v>
      </c>
      <c r="BG133" s="103">
        <f>'2016'!BA14</f>
        <v>0</v>
      </c>
      <c r="BH133" s="23">
        <f>'2016'!BB14</f>
        <v>1</v>
      </c>
      <c r="BI133" s="23">
        <f>'2016'!BC14</f>
        <v>0</v>
      </c>
      <c r="BJ133" s="23">
        <f>'2016'!BD14</f>
        <v>0</v>
      </c>
      <c r="BK133" s="23">
        <f>'2016'!BE14</f>
        <v>0</v>
      </c>
      <c r="BL133" s="23">
        <f>'2016'!BF14</f>
        <v>0</v>
      </c>
      <c r="BM133" s="23">
        <f>'2016'!BG14</f>
        <v>0</v>
      </c>
      <c r="BN133" s="74">
        <f>'2016'!BH14</f>
        <v>0</v>
      </c>
      <c r="BO133" s="74">
        <f>'2016'!BI14</f>
        <v>0</v>
      </c>
      <c r="BP133" s="74">
        <f>'2016'!BJ14</f>
        <v>0</v>
      </c>
      <c r="BQ133" s="23">
        <f>'2016'!BK14</f>
        <v>0</v>
      </c>
      <c r="BR133" s="23">
        <f>'2016'!BL14</f>
        <v>1</v>
      </c>
      <c r="BS133" s="55">
        <f>'2016'!BM14</f>
        <v>0</v>
      </c>
      <c r="BT133" s="61">
        <f>'2016'!BN14</f>
        <v>0</v>
      </c>
      <c r="BU133" s="61">
        <f>'2016'!BO14</f>
        <v>0</v>
      </c>
      <c r="BV133" s="61">
        <f>'2016'!BP14</f>
        <v>0</v>
      </c>
      <c r="BW133" s="72">
        <f>'2016'!BQ14</f>
        <v>0</v>
      </c>
      <c r="BX133" s="61">
        <f>'2016'!BR14</f>
        <v>0</v>
      </c>
      <c r="BY133" s="22">
        <f>'2016'!BS14</f>
        <v>186</v>
      </c>
      <c r="BZ133" s="23">
        <f>'2016'!BT14</f>
        <v>3618</v>
      </c>
      <c r="CA133" s="23">
        <f>'2016'!BU14</f>
        <v>1</v>
      </c>
      <c r="CB133" s="23">
        <f>'2016'!BV14</f>
        <v>3</v>
      </c>
      <c r="CC133" s="23">
        <f>'2016'!BW14</f>
        <v>49</v>
      </c>
      <c r="CD133" s="23">
        <f>'2016'!BX14</f>
        <v>21</v>
      </c>
      <c r="CE133" s="23">
        <f>'2016'!BY14</f>
        <v>0</v>
      </c>
      <c r="CF133" s="74">
        <f>'2016'!BZ14</f>
        <v>0</v>
      </c>
      <c r="CG133" s="74">
        <f>'2016'!CA14</f>
        <v>0</v>
      </c>
      <c r="CH133" s="74">
        <f>'2016'!CB14</f>
        <v>0</v>
      </c>
      <c r="CI133" s="23">
        <f>'2016'!CC14</f>
        <v>0</v>
      </c>
      <c r="CJ133" s="23">
        <f>'2016'!CD14</f>
        <v>1</v>
      </c>
      <c r="CK133" s="55">
        <f>'2016'!CE14</f>
        <v>0</v>
      </c>
      <c r="CL133" s="61">
        <f>'2016'!CF14</f>
        <v>0</v>
      </c>
      <c r="CM133" s="61">
        <f>'2016'!CG14</f>
        <v>0</v>
      </c>
      <c r="CN133" s="61">
        <f>'2016'!CH14</f>
        <v>0</v>
      </c>
      <c r="CO133" s="73">
        <f>'2016'!CI14</f>
        <v>0</v>
      </c>
      <c r="CP133" s="62">
        <f>'2016'!CJ14</f>
        <v>0</v>
      </c>
      <c r="CQ133" s="22">
        <f>'2016'!CK14</f>
        <v>1552</v>
      </c>
      <c r="CR133" s="23">
        <f>'2016'!CL14</f>
        <v>1782</v>
      </c>
      <c r="CS133" s="23">
        <f>'2016'!CM14</f>
        <v>13</v>
      </c>
      <c r="CT133" s="23">
        <f>'2016'!CN14</f>
        <v>10</v>
      </c>
      <c r="CU133" s="23">
        <f>'2016'!CO14</f>
        <v>258</v>
      </c>
      <c r="CV133" s="23">
        <f>'2016'!CP14</f>
        <v>128</v>
      </c>
      <c r="CW133" s="23">
        <f>'2016'!CQ14</f>
        <v>0</v>
      </c>
      <c r="CX133" s="24">
        <f>'2016'!CR14</f>
        <v>0</v>
      </c>
      <c r="CY133" s="24">
        <f>'2016'!CS14</f>
        <v>0</v>
      </c>
      <c r="CZ133" s="23">
        <f>'2016'!CT14</f>
        <v>0</v>
      </c>
      <c r="DA133" s="23">
        <f>'2016'!CU14</f>
        <v>0</v>
      </c>
      <c r="DB133" s="23">
        <f>'2016'!CV14</f>
        <v>1</v>
      </c>
      <c r="DC133" s="55">
        <f>'2016'!CW14</f>
        <v>0</v>
      </c>
      <c r="DD133" s="61">
        <f>'2016'!CX14</f>
        <v>0</v>
      </c>
      <c r="DE133" s="61">
        <f>'2016'!CY14</f>
        <v>0</v>
      </c>
      <c r="DF133" s="61">
        <f>'2016'!CZ14</f>
        <v>0</v>
      </c>
      <c r="DG133" s="73">
        <f>'2016'!DA14</f>
        <v>0</v>
      </c>
      <c r="DH133" s="62">
        <f>'2016'!DB14</f>
        <v>0</v>
      </c>
      <c r="DI133" s="22">
        <f>'2016'!DC14</f>
        <v>2279</v>
      </c>
      <c r="DJ133" s="23">
        <f>'2016'!DD14</f>
        <v>2444</v>
      </c>
      <c r="DK133" s="23">
        <f>'2016'!DE14</f>
        <v>20</v>
      </c>
      <c r="DL133" s="23">
        <f>'2016'!DF14</f>
        <v>5</v>
      </c>
      <c r="DM133" s="23">
        <f>'2016'!DG14</f>
        <v>341</v>
      </c>
      <c r="DN133" s="23">
        <f>'2016'!DH14</f>
        <v>190</v>
      </c>
      <c r="DO133" s="23">
        <f>'2016'!DI14</f>
        <v>65.7</v>
      </c>
      <c r="DP133" s="74">
        <f>'2016'!DJ14</f>
        <v>3.7</v>
      </c>
      <c r="DQ133" s="74">
        <f>'2016'!DK14</f>
        <v>4.2</v>
      </c>
      <c r="DR133" s="74">
        <f>'2016'!DL14</f>
        <v>26</v>
      </c>
      <c r="DS133" s="23">
        <f>'2016'!DM14</f>
        <v>96</v>
      </c>
      <c r="DT133" s="23">
        <f>'2016'!DN14</f>
        <v>2903</v>
      </c>
      <c r="DU133" s="55">
        <f>'2016'!DO14</f>
        <v>23</v>
      </c>
      <c r="DV133" s="61">
        <f>'2016'!DP14</f>
        <v>2.5</v>
      </c>
      <c r="DW133" s="61">
        <f>'2016'!DQ14</f>
        <v>2</v>
      </c>
      <c r="DX133" s="61">
        <f>'2016'!DR14</f>
        <v>0</v>
      </c>
      <c r="DY133" s="73">
        <f>'2016'!DS14</f>
        <v>1.1299999999999999</v>
      </c>
      <c r="DZ133" s="62">
        <f>'2016'!DT14</f>
        <v>4</v>
      </c>
      <c r="EA133" s="22">
        <f>'2016'!DU14</f>
        <v>3427</v>
      </c>
      <c r="EB133" s="23">
        <f>'2016'!DV14</f>
        <v>3486</v>
      </c>
      <c r="EC133" s="23">
        <f>'2016'!DW14</f>
        <v>30</v>
      </c>
      <c r="ED133" s="23">
        <f>'2016'!DX14</f>
        <v>8</v>
      </c>
      <c r="EE133" s="23">
        <f>'2016'!DY14</f>
        <v>370</v>
      </c>
      <c r="EF133" s="23">
        <f>'2016'!DZ14</f>
        <v>244</v>
      </c>
      <c r="EG133" s="23">
        <f>'2016'!EA14</f>
        <v>74.099999999999994</v>
      </c>
      <c r="EH133" s="24">
        <f>'2016'!EB14</f>
        <v>6.3</v>
      </c>
      <c r="EI133" s="24">
        <f>'2016'!EC14</f>
        <v>3.9</v>
      </c>
      <c r="EJ133" s="24">
        <f>'2016'!ED14</f>
        <v>48.8</v>
      </c>
      <c r="EK133" s="23">
        <f>'2016'!EE14</f>
        <v>169</v>
      </c>
      <c r="EL133" s="23">
        <f>'2016'!EF14</f>
        <v>2654</v>
      </c>
      <c r="EM133" s="55">
        <f>'2016'!EG14</f>
        <v>27</v>
      </c>
      <c r="EN133" s="73">
        <f>'2016'!EH14</f>
        <v>3.6</v>
      </c>
      <c r="EO133" s="61">
        <f>'2016'!EI14</f>
        <v>1</v>
      </c>
      <c r="EP133" s="61">
        <f>'2016'!EJ14</f>
        <v>1</v>
      </c>
      <c r="EQ133" s="73">
        <f>'2016'!EK14</f>
        <v>1.98</v>
      </c>
      <c r="ER133" s="62">
        <f>'2016'!EL14</f>
        <v>4</v>
      </c>
    </row>
    <row r="134" spans="1:148" ht="15.75" customHeight="1" x14ac:dyDescent="0.2">
      <c r="A134" s="111">
        <f t="shared" si="8"/>
        <v>132</v>
      </c>
      <c r="B134" s="109">
        <f>'2016'!A15</f>
        <v>13</v>
      </c>
      <c r="C134" s="109">
        <v>2016</v>
      </c>
      <c r="D134" s="86" t="str">
        <f>'2016'!B15</f>
        <v>Jake Rudock</v>
      </c>
      <c r="E134" s="86" t="str" cm="1">
        <f t="array" ref="E134">_xlfn.IFS(F134&gt;13,"Cornerstone",AND(F134&gt;11.5,F134&lt;13),"Elite",AND(F134&gt;10,F134&lt;11.5),"Elite Upside",AND(F134&gt;=8.5,F134&lt;10),"Upside",AND(F134&gt;6.25,F134&lt;8.5),"Upside Lite",AND(F134&gt;4.5,F134&lt;6.25),"Outlier",AND(F134&gt;=3.5,F134&lt;4.5),"Outlier Lite",F134&lt;3.5,"Purgatory")</f>
        <v>Purgatory</v>
      </c>
      <c r="F134" s="11">
        <f>'2016'!C15</f>
        <v>3.4671250000000002</v>
      </c>
      <c r="G134" s="11">
        <f t="shared" si="9"/>
        <v>36.199999999999996</v>
      </c>
      <c r="H134" s="245">
        <f t="shared" si="10"/>
        <v>-0.52450129293792513</v>
      </c>
      <c r="I134" s="43" t="str">
        <f>'2016'!D15</f>
        <v>Michigan</v>
      </c>
      <c r="J134" s="14">
        <f>'2016'!E15</f>
        <v>2</v>
      </c>
      <c r="K134" s="44">
        <f>'2016'!F15</f>
        <v>33990</v>
      </c>
      <c r="L134" s="15">
        <f>'2016'!G15</f>
        <v>32.704109589041096</v>
      </c>
      <c r="M134" s="15" t="str">
        <f>'2016'!H15</f>
        <v>SR</v>
      </c>
      <c r="N134" s="15">
        <f>'2016'!I15</f>
        <v>23.279452054794522</v>
      </c>
      <c r="O134" s="15" t="str">
        <f>'2016'!J15</f>
        <v>Distributor</v>
      </c>
      <c r="P134" s="14">
        <f>'2016'!K15</f>
        <v>75</v>
      </c>
      <c r="Q134" s="14">
        <f>'2016'!L15</f>
        <v>212</v>
      </c>
      <c r="R134" s="15">
        <f t="shared" si="11"/>
        <v>26.497889653557085</v>
      </c>
      <c r="S134" s="14">
        <f>'2016'!M15</f>
        <v>4.8</v>
      </c>
      <c r="T134" s="16">
        <f>'2016'!N15</f>
        <v>6</v>
      </c>
      <c r="U134" s="46">
        <f>'2016'!O15</f>
        <v>0</v>
      </c>
      <c r="V134" s="47">
        <f>'2016'!P15</f>
        <v>0</v>
      </c>
      <c r="W134" s="47">
        <f>'2016'!Q15</f>
        <v>0.93013270882123344</v>
      </c>
      <c r="X134" s="47">
        <f>'2016'!R15</f>
        <v>0.79065238558909445</v>
      </c>
      <c r="Y134" s="47">
        <f>'2016'!S15</f>
        <v>0.97669902912621365</v>
      </c>
      <c r="Z134" s="17">
        <f>'2016'!T15</f>
        <v>0.97669902912621365</v>
      </c>
      <c r="AA134" s="17">
        <f>'2016'!U15</f>
        <v>0.97669902912621365</v>
      </c>
      <c r="AB134" s="17">
        <f>'2016'!V15</f>
        <v>0.12800349497597205</v>
      </c>
      <c r="AC134" s="17">
        <f>'2016'!W15</f>
        <v>0.11327762302692665</v>
      </c>
      <c r="AD134" s="17">
        <f>'2016'!X15</f>
        <v>0.12064055900144935</v>
      </c>
      <c r="AE134" s="18">
        <f>'2016'!Y15</f>
        <v>0.12064055900144935</v>
      </c>
      <c r="AF134" s="19">
        <f>'2016'!Z15</f>
        <v>20.621917808219177</v>
      </c>
      <c r="AG134" s="20">
        <f>'2016'!AA15</f>
        <v>79.873167438271608</v>
      </c>
      <c r="AH134" s="71">
        <f>'2016'!AB15</f>
        <v>0.64102564102564108</v>
      </c>
      <c r="AI134" s="102">
        <f>'2016'!AC15</f>
        <v>12.071999999999999</v>
      </c>
      <c r="AJ134" s="71">
        <f>'2016'!AD15</f>
        <v>0.75900000000000001</v>
      </c>
      <c r="AK134" s="71">
        <f>'2016'!AE15</f>
        <v>4.0999999999999995E-2</v>
      </c>
      <c r="AL134" s="71">
        <f>'2016'!AF15</f>
        <v>2.7000000000000003E-2</v>
      </c>
      <c r="AM134" s="70">
        <f>'2016'!AG15</f>
        <v>0.56799999999999995</v>
      </c>
      <c r="AN134" s="20">
        <f>'2016'!AH15</f>
        <v>5.634615384615385</v>
      </c>
      <c r="AO134" s="20">
        <f>'2016'!AI15</f>
        <v>6.8181818181818177E-2</v>
      </c>
      <c r="AP134" s="76">
        <f>'2016'!AJ15</f>
        <v>1.75</v>
      </c>
      <c r="AQ134" s="21">
        <f>'2016'!AK15</f>
        <v>3</v>
      </c>
      <c r="AR134" s="21">
        <f>'2016'!AL15</f>
        <v>4</v>
      </c>
      <c r="AS134" s="21">
        <f>'2016'!AM15</f>
        <v>5</v>
      </c>
      <c r="AT134" s="21">
        <f>'2016'!AN15</f>
        <v>0</v>
      </c>
      <c r="AU134" s="21">
        <f>'2016'!AO15</f>
        <v>8</v>
      </c>
      <c r="AV134" s="21">
        <f>'2016'!AP15</f>
        <v>8</v>
      </c>
      <c r="AW134" s="21">
        <f>'2016'!AQ15</f>
        <v>5</v>
      </c>
      <c r="AX134" s="21">
        <f>'2016'!AR15</f>
        <v>5</v>
      </c>
      <c r="AY134" s="21">
        <f>'2016'!AS15</f>
        <v>0</v>
      </c>
      <c r="AZ134" s="21">
        <f>'2016'!AT15</f>
        <v>2</v>
      </c>
      <c r="BA134" s="21">
        <f>'2016'!AU15</f>
        <v>1</v>
      </c>
      <c r="BB134" s="21">
        <f>'2016'!AV15</f>
        <v>0</v>
      </c>
      <c r="BC134" s="21">
        <f>'2016'!AW15</f>
        <v>6.9099999999999993</v>
      </c>
      <c r="BD134" s="21">
        <f>'2016'!AX15</f>
        <v>5.5279999999999996</v>
      </c>
      <c r="BE134" s="21">
        <f>'2016'!AY15</f>
        <v>0.45</v>
      </c>
      <c r="BF134" s="130">
        <f>'2016'!AZ15</f>
        <v>0.22500000000000001</v>
      </c>
      <c r="BG134" s="103">
        <f>'2016'!BA15</f>
        <v>0</v>
      </c>
      <c r="BH134" s="23">
        <f>'2016'!BB15</f>
        <v>1</v>
      </c>
      <c r="BI134" s="23">
        <f>'2016'!BC15</f>
        <v>0</v>
      </c>
      <c r="BJ134" s="23">
        <f>'2016'!BD15</f>
        <v>0</v>
      </c>
      <c r="BK134" s="23">
        <f>'2016'!BE15</f>
        <v>0</v>
      </c>
      <c r="BL134" s="23">
        <f>'2016'!BF15</f>
        <v>0</v>
      </c>
      <c r="BM134" s="23">
        <f>'2016'!BG15</f>
        <v>0</v>
      </c>
      <c r="BN134" s="74">
        <f>'2016'!BH15</f>
        <v>0</v>
      </c>
      <c r="BO134" s="74">
        <f>'2016'!BI15</f>
        <v>0</v>
      </c>
      <c r="BP134" s="74">
        <f>'2016'!BJ15</f>
        <v>0</v>
      </c>
      <c r="BQ134" s="23">
        <f>'2016'!BK15</f>
        <v>0</v>
      </c>
      <c r="BR134" s="23">
        <f>'2016'!BL15</f>
        <v>1</v>
      </c>
      <c r="BS134" s="55">
        <f>'2016'!BM15</f>
        <v>0</v>
      </c>
      <c r="BT134" s="61">
        <f>'2016'!BN15</f>
        <v>0</v>
      </c>
      <c r="BU134" s="61">
        <f>'2016'!BO15</f>
        <v>0</v>
      </c>
      <c r="BV134" s="61">
        <f>'2016'!BP15</f>
        <v>0</v>
      </c>
      <c r="BW134" s="72">
        <f>'2016'!BQ15</f>
        <v>0</v>
      </c>
      <c r="BX134" s="61">
        <f>'2016'!BR15</f>
        <v>0</v>
      </c>
      <c r="BY134" s="22">
        <f>'2016'!BS15</f>
        <v>0</v>
      </c>
      <c r="BZ134" s="23">
        <f>'2016'!BT15</f>
        <v>1</v>
      </c>
      <c r="CA134" s="23">
        <f>'2016'!BU15</f>
        <v>0</v>
      </c>
      <c r="CB134" s="23">
        <f>'2016'!BV15</f>
        <v>0</v>
      </c>
      <c r="CC134" s="23">
        <f>'2016'!BW15</f>
        <v>0</v>
      </c>
      <c r="CD134" s="23">
        <f>'2016'!BX15</f>
        <v>0</v>
      </c>
      <c r="CE134" s="23">
        <f>'2016'!BY15</f>
        <v>0</v>
      </c>
      <c r="CF134" s="74">
        <f>'2016'!BZ15</f>
        <v>0</v>
      </c>
      <c r="CG134" s="74">
        <f>'2016'!CA15</f>
        <v>0</v>
      </c>
      <c r="CH134" s="74">
        <f>'2016'!CB15</f>
        <v>0</v>
      </c>
      <c r="CI134" s="23">
        <f>'2016'!CC15</f>
        <v>0</v>
      </c>
      <c r="CJ134" s="23">
        <f>'2016'!CD15</f>
        <v>1</v>
      </c>
      <c r="CK134" s="55">
        <f>'2016'!CE15</f>
        <v>0</v>
      </c>
      <c r="CL134" s="61">
        <f>'2016'!CF15</f>
        <v>0</v>
      </c>
      <c r="CM134" s="61">
        <f>'2016'!CG15</f>
        <v>0</v>
      </c>
      <c r="CN134" s="61">
        <f>'2016'!CH15</f>
        <v>0</v>
      </c>
      <c r="CO134" s="73">
        <f>'2016'!CI15</f>
        <v>0</v>
      </c>
      <c r="CP134" s="62">
        <f>'2016'!CJ15</f>
        <v>0</v>
      </c>
      <c r="CQ134" s="22">
        <f>'2016'!CK15</f>
        <v>2383</v>
      </c>
      <c r="CR134" s="23">
        <f>'2016'!CL15</f>
        <v>2562</v>
      </c>
      <c r="CS134" s="23">
        <f>'2016'!CM15</f>
        <v>18</v>
      </c>
      <c r="CT134" s="23">
        <f>'2016'!CN15</f>
        <v>13</v>
      </c>
      <c r="CU134" s="23">
        <f>'2016'!CO15</f>
        <v>346</v>
      </c>
      <c r="CV134" s="23">
        <f>'2016'!CP15</f>
        <v>204</v>
      </c>
      <c r="CW134" s="23">
        <f>'2016'!CQ15</f>
        <v>0</v>
      </c>
      <c r="CX134" s="24">
        <f>'2016'!CR15</f>
        <v>0</v>
      </c>
      <c r="CY134" s="24">
        <f>'2016'!CS15</f>
        <v>0</v>
      </c>
      <c r="CZ134" s="23">
        <f>'2016'!CT15</f>
        <v>0</v>
      </c>
      <c r="DA134" s="23">
        <f>'2016'!CU15</f>
        <v>0</v>
      </c>
      <c r="DB134" s="23">
        <f>'2016'!CV15</f>
        <v>1</v>
      </c>
      <c r="DC134" s="55">
        <f>'2016'!CW15</f>
        <v>0</v>
      </c>
      <c r="DD134" s="61">
        <f>'2016'!CX15</f>
        <v>0</v>
      </c>
      <c r="DE134" s="61">
        <f>'2016'!CY15</f>
        <v>0</v>
      </c>
      <c r="DF134" s="61">
        <f>'2016'!CZ15</f>
        <v>0</v>
      </c>
      <c r="DG134" s="73">
        <f>'2016'!DA15</f>
        <v>0</v>
      </c>
      <c r="DH134" s="62">
        <f>'2016'!DB15</f>
        <v>0</v>
      </c>
      <c r="DI134" s="22">
        <f>'2016'!DC15</f>
        <v>2436</v>
      </c>
      <c r="DJ134" s="23">
        <f>'2016'!DD15</f>
        <v>3081</v>
      </c>
      <c r="DK134" s="23">
        <f>'2016'!DE15</f>
        <v>16</v>
      </c>
      <c r="DL134" s="23">
        <f>'2016'!DF15</f>
        <v>5</v>
      </c>
      <c r="DM134" s="23">
        <f>'2016'!DG15</f>
        <v>348</v>
      </c>
      <c r="DN134" s="23">
        <f>'2016'!DH15</f>
        <v>213</v>
      </c>
      <c r="DO134" s="23">
        <f>'2016'!DI15</f>
        <v>72.3</v>
      </c>
      <c r="DP134" s="74">
        <f>'2016'!DJ15</f>
        <v>4.0999999999999996</v>
      </c>
      <c r="DQ134" s="74">
        <f>'2016'!DK15</f>
        <v>2.7</v>
      </c>
      <c r="DR134" s="74">
        <f>'2016'!DL15</f>
        <v>39.1</v>
      </c>
      <c r="DS134" s="23">
        <f>'2016'!DM15</f>
        <v>293</v>
      </c>
      <c r="DT134" s="23">
        <f>'2016'!DN15</f>
        <v>2289</v>
      </c>
      <c r="DU134" s="55">
        <f>'2016'!DO15</f>
        <v>52</v>
      </c>
      <c r="DV134" s="61">
        <f>'2016'!DP15</f>
        <v>5.634615384615385</v>
      </c>
      <c r="DW134" s="61">
        <f>'2016'!DQ15</f>
        <v>3</v>
      </c>
      <c r="DX134" s="61">
        <f>'2016'!DR15</f>
        <v>3</v>
      </c>
      <c r="DY134" s="73">
        <f>'2016'!DS15</f>
        <v>1.33</v>
      </c>
      <c r="DZ134" s="62">
        <f>'2016'!DT15</f>
        <v>11</v>
      </c>
      <c r="EA134" s="22">
        <f>'2016'!DU15</f>
        <v>3018</v>
      </c>
      <c r="EB134" s="23">
        <f>'2016'!DV15</f>
        <v>3090</v>
      </c>
      <c r="EC134" s="23">
        <f>'2016'!DW15</f>
        <v>21</v>
      </c>
      <c r="ED134" s="23">
        <f>'2016'!DX15</f>
        <v>9</v>
      </c>
      <c r="EE134" s="23">
        <f>'2016'!DY15</f>
        <v>390</v>
      </c>
      <c r="EF134" s="23">
        <f>'2016'!DZ15</f>
        <v>250</v>
      </c>
      <c r="EG134" s="23">
        <f>'2016'!EA15</f>
        <v>75.900000000000006</v>
      </c>
      <c r="EH134" s="24">
        <f>'2016'!EB15</f>
        <v>3.4</v>
      </c>
      <c r="EI134" s="24">
        <f>'2016'!EC15</f>
        <v>3.4</v>
      </c>
      <c r="EJ134" s="24">
        <f>'2016'!ED15</f>
        <v>56.8</v>
      </c>
      <c r="EK134" s="23">
        <f>'2016'!EE15</f>
        <v>244</v>
      </c>
      <c r="EL134" s="23">
        <f>'2016'!EF15</f>
        <v>2154</v>
      </c>
      <c r="EM134" s="55">
        <f>'2016'!EG15</f>
        <v>44</v>
      </c>
      <c r="EN134" s="73">
        <f>'2016'!EH15</f>
        <v>5.5454545454545459</v>
      </c>
      <c r="EO134" s="61">
        <f>'2016'!EI15</f>
        <v>4</v>
      </c>
      <c r="EP134" s="61">
        <f>'2016'!EJ15</f>
        <v>3</v>
      </c>
      <c r="EQ134" s="73">
        <f>'2016'!EK15</f>
        <v>1.75</v>
      </c>
      <c r="ER134" s="62">
        <f>'2016'!EL15</f>
        <v>7</v>
      </c>
    </row>
    <row r="135" spans="1:148" ht="15.75" customHeight="1" x14ac:dyDescent="0.2">
      <c r="A135" s="111">
        <f t="shared" si="8"/>
        <v>133</v>
      </c>
      <c r="B135" s="109">
        <f>'2019'!A11</f>
        <v>9</v>
      </c>
      <c r="C135" s="109">
        <v>2019</v>
      </c>
      <c r="D135" s="86" t="str">
        <f>'2019'!B11</f>
        <v>Gardner Minshew</v>
      </c>
      <c r="E135" s="86" t="str" cm="1">
        <f t="array" ref="E135">_xlfn.IFS(F135&gt;13,"Cornerstone",AND(F135&gt;11.5,F135&lt;13),"Elite",AND(F135&gt;10,F135&lt;11.5),"Elite Upside",AND(F135&gt;=8.5,F135&lt;10),"Upside",AND(F135&gt;6.25,F135&lt;8.5),"Upside Lite",AND(F135&gt;4.5,F135&lt;6.25),"Outlier",AND(F135&gt;=3.5,F135&lt;4.5),"Outlier Lite",F135&lt;3.5,"Purgatory")</f>
        <v>Purgatory</v>
      </c>
      <c r="F135" s="11">
        <f>'2019'!C11</f>
        <v>3.4449999999999998</v>
      </c>
      <c r="G135" s="11">
        <f t="shared" si="9"/>
        <v>35.699999999999996</v>
      </c>
      <c r="H135" s="245">
        <f t="shared" si="10"/>
        <v>-0.53096045417684445</v>
      </c>
      <c r="I135" s="43" t="str">
        <f>'2019'!D11</f>
        <v>Washington State</v>
      </c>
      <c r="J135" s="14">
        <f>'2019'!E11</f>
        <v>5</v>
      </c>
      <c r="K135" s="44">
        <f>'2019'!F11</f>
        <v>35080</v>
      </c>
      <c r="L135" s="15">
        <f>'2019'!G11</f>
        <v>29.717808219178082</v>
      </c>
      <c r="M135" s="15" t="str">
        <f>'2019'!H11</f>
        <v>SR</v>
      </c>
      <c r="N135" s="15">
        <f>'2019'!I11</f>
        <v>23.293150684931508</v>
      </c>
      <c r="O135" s="15" t="str">
        <f>'2019'!J11</f>
        <v>Pocket Passer</v>
      </c>
      <c r="P135" s="14">
        <f>'2019'!K11</f>
        <v>72</v>
      </c>
      <c r="Q135" s="14">
        <f>'2019'!L11</f>
        <v>225</v>
      </c>
      <c r="R135" s="15">
        <f t="shared" si="11"/>
        <v>30.515147835851227</v>
      </c>
      <c r="S135" s="14">
        <f>'2019'!M11</f>
        <v>4.97</v>
      </c>
      <c r="T135" s="16">
        <f>'2019'!N11</f>
        <v>6</v>
      </c>
      <c r="U135" s="46">
        <f>'2019'!O11</f>
        <v>0</v>
      </c>
      <c r="V135" s="47">
        <f>'2019'!P11</f>
        <v>0</v>
      </c>
      <c r="W135" s="47">
        <f>'2019'!Q11</f>
        <v>0.33615537848605576</v>
      </c>
      <c r="X135" s="47">
        <f>'2019'!R11</f>
        <v>0.55963302752293576</v>
      </c>
      <c r="Y135" s="47">
        <f>'2019'!S11</f>
        <v>0.98228995057660629</v>
      </c>
      <c r="Z135" s="17">
        <f>'2019'!T11</f>
        <v>0.98228995057660629</v>
      </c>
      <c r="AA135" s="17">
        <f>'2019'!U11</f>
        <v>0.83494645799011535</v>
      </c>
      <c r="AB135" s="17">
        <f>'2019'!V11</f>
        <v>9.9361249112845992E-3</v>
      </c>
      <c r="AC135" s="17">
        <f>'2019'!W11</f>
        <v>0.12140287769784172</v>
      </c>
      <c r="AD135" s="17">
        <f>'2019'!X11</f>
        <v>0.12140287769784172</v>
      </c>
      <c r="AE135" s="18">
        <f>'2019'!Y11</f>
        <v>0.10319244604316546</v>
      </c>
      <c r="AF135" s="19">
        <f>'2019'!Z11</f>
        <v>21.638356164383563</v>
      </c>
      <c r="AG135" s="20">
        <f>'2019'!AA11</f>
        <v>73.754234337557463</v>
      </c>
      <c r="AH135" s="71">
        <f>'2019'!AB11</f>
        <v>0.70481927710843373</v>
      </c>
      <c r="AI135" s="102">
        <f>'2019'!AC11</f>
        <v>10.192307692307692</v>
      </c>
      <c r="AJ135" s="71">
        <f>'2019'!AD11</f>
        <v>0.80700000000000005</v>
      </c>
      <c r="AK135" s="71">
        <f>'2019'!AE11</f>
        <v>5.2999999999999999E-2</v>
      </c>
      <c r="AL135" s="71">
        <f>'2019'!AF11</f>
        <v>1.8000000000000002E-2</v>
      </c>
      <c r="AM135" s="70">
        <f>'2019'!AG11</f>
        <v>0.53299999999999992</v>
      </c>
      <c r="AN135" s="20">
        <f>'2019'!AH11</f>
        <v>2.4</v>
      </c>
      <c r="AO135" s="20">
        <f>'2019'!AI11</f>
        <v>0</v>
      </c>
      <c r="AP135" s="76">
        <f>'2019'!AJ11</f>
        <v>1.23</v>
      </c>
      <c r="AQ135" s="21">
        <f>'2019'!AK11</f>
        <v>1</v>
      </c>
      <c r="AR135" s="21">
        <f>'2019'!AL11</f>
        <v>0</v>
      </c>
      <c r="AS135" s="21">
        <f>'2019'!AM11</f>
        <v>10</v>
      </c>
      <c r="AT135" s="21">
        <f>'2019'!AN11</f>
        <v>2</v>
      </c>
      <c r="AU135" s="21">
        <f>'2019'!AO11</f>
        <v>10</v>
      </c>
      <c r="AV135" s="21">
        <f>'2019'!AP11</f>
        <v>6</v>
      </c>
      <c r="AW135" s="21">
        <f>'2019'!AQ11</f>
        <v>4</v>
      </c>
      <c r="AX135" s="21">
        <f>'2019'!AR11</f>
        <v>0</v>
      </c>
      <c r="AY135" s="21">
        <f>'2019'!AS11</f>
        <v>0</v>
      </c>
      <c r="AZ135" s="21">
        <f>'2019'!AT11</f>
        <v>0</v>
      </c>
      <c r="BA135" s="21">
        <f>'2019'!AU11</f>
        <v>1</v>
      </c>
      <c r="BB135" s="21">
        <f>'2019'!AV11</f>
        <v>0</v>
      </c>
      <c r="BC135" s="21">
        <f>'2019'!AW11</f>
        <v>7.92</v>
      </c>
      <c r="BD135" s="21">
        <f>'2019'!AX11</f>
        <v>5.9399999999999995</v>
      </c>
      <c r="BE135" s="21">
        <f>'2019'!AY11</f>
        <v>0.15</v>
      </c>
      <c r="BF135" s="130">
        <f>'2019'!AZ11</f>
        <v>0</v>
      </c>
      <c r="BG135" s="103">
        <f>'2019'!BA11</f>
        <v>0</v>
      </c>
      <c r="BH135" s="23">
        <f>'2019'!BB11</f>
        <v>1</v>
      </c>
      <c r="BI135" s="23">
        <f>'2019'!BC11</f>
        <v>0</v>
      </c>
      <c r="BJ135" s="23">
        <f>'2019'!BD11</f>
        <v>0</v>
      </c>
      <c r="BK135" s="23">
        <f>'2019'!BE11</f>
        <v>0</v>
      </c>
      <c r="BL135" s="23">
        <f>'2019'!BF11</f>
        <v>0</v>
      </c>
      <c r="BM135" s="23">
        <f>'2019'!BG11</f>
        <v>0</v>
      </c>
      <c r="BN135" s="74">
        <f>'2019'!BH11</f>
        <v>0</v>
      </c>
      <c r="BO135" s="74">
        <f>'2019'!BI11</f>
        <v>0</v>
      </c>
      <c r="BP135" s="74">
        <f>'2019'!BJ11</f>
        <v>0</v>
      </c>
      <c r="BQ135" s="23">
        <f>'2019'!BK11</f>
        <v>0</v>
      </c>
      <c r="BR135" s="23">
        <f>'2019'!BL11</f>
        <v>1</v>
      </c>
      <c r="BS135" s="55">
        <f>'2019'!BM11</f>
        <v>0</v>
      </c>
      <c r="BT135" s="61">
        <f>'2019'!BN11</f>
        <v>0</v>
      </c>
      <c r="BU135" s="61">
        <f>'2019'!BO11</f>
        <v>0</v>
      </c>
      <c r="BV135" s="61">
        <f>'2019'!BP11</f>
        <v>0</v>
      </c>
      <c r="BW135" s="72">
        <f>'2019'!BQ11</f>
        <v>0</v>
      </c>
      <c r="BX135" s="61">
        <f>'2019'!BR11</f>
        <v>0</v>
      </c>
      <c r="BY135" s="22">
        <f>'2019'!BS11</f>
        <v>0</v>
      </c>
      <c r="BZ135" s="23">
        <f>'2019'!BT11</f>
        <v>1</v>
      </c>
      <c r="CA135" s="23">
        <f>'2019'!BU11</f>
        <v>0</v>
      </c>
      <c r="CB135" s="23">
        <f>'2019'!BV11</f>
        <v>0</v>
      </c>
      <c r="CC135" s="23">
        <f>'2019'!BW11</f>
        <v>0</v>
      </c>
      <c r="CD135" s="23">
        <f>'2019'!BX11</f>
        <v>0</v>
      </c>
      <c r="CE135" s="23">
        <f>'2019'!BY11</f>
        <v>0</v>
      </c>
      <c r="CF135" s="74">
        <f>'2019'!BZ11</f>
        <v>0</v>
      </c>
      <c r="CG135" s="74">
        <f>'2019'!CA11</f>
        <v>0</v>
      </c>
      <c r="CH135" s="74">
        <f>'2019'!CB11</f>
        <v>0</v>
      </c>
      <c r="CI135" s="23">
        <f>'2019'!CC11</f>
        <v>0</v>
      </c>
      <c r="CJ135" s="23">
        <f>'2019'!CD11</f>
        <v>1</v>
      </c>
      <c r="CK135" s="55">
        <f>'2019'!CE11</f>
        <v>0</v>
      </c>
      <c r="CL135" s="61">
        <f>'2019'!CF11</f>
        <v>0</v>
      </c>
      <c r="CM135" s="61">
        <f>'2019'!CG11</f>
        <v>0</v>
      </c>
      <c r="CN135" s="61">
        <f>'2019'!CH11</f>
        <v>0</v>
      </c>
      <c r="CO135" s="73">
        <f>'2019'!CI11</f>
        <v>0</v>
      </c>
      <c r="CP135" s="62">
        <f>'2019'!CJ11</f>
        <v>0</v>
      </c>
      <c r="CQ135" s="22">
        <f>'2019'!CK11</f>
        <v>1350</v>
      </c>
      <c r="CR135" s="23">
        <f>'2019'!CL11</f>
        <v>4016</v>
      </c>
      <c r="CS135" s="23">
        <f>'2019'!CM11</f>
        <v>8</v>
      </c>
      <c r="CT135" s="23">
        <f>'2019'!CN11</f>
        <v>4</v>
      </c>
      <c r="CU135" s="23">
        <f>'2019'!CO11</f>
        <v>201</v>
      </c>
      <c r="CV135" s="23">
        <f>'2019'!CP11</f>
        <v>118</v>
      </c>
      <c r="CW135" s="23">
        <f>'2019'!CQ11</f>
        <v>74.3</v>
      </c>
      <c r="CX135" s="24">
        <f>'2019'!CR11</f>
        <v>2.4</v>
      </c>
      <c r="CY135" s="24">
        <f>'2019'!CS11</f>
        <v>3.1</v>
      </c>
      <c r="CZ135" s="23">
        <f>'2019'!CT11</f>
        <v>35.700000000000003</v>
      </c>
      <c r="DA135" s="23">
        <f>'2019'!CU11</f>
        <v>20</v>
      </c>
      <c r="DB135" s="23">
        <f>'2019'!CV11</f>
        <v>1816</v>
      </c>
      <c r="DC135" s="55">
        <f>'2019'!CW11</f>
        <v>7</v>
      </c>
      <c r="DD135" s="61">
        <f>'2019'!CX11</f>
        <v>1.3</v>
      </c>
      <c r="DE135" s="61">
        <f>'2019'!CY11</f>
        <v>0</v>
      </c>
      <c r="DF135" s="61">
        <f>'2019'!CZ11</f>
        <v>0</v>
      </c>
      <c r="DG135" s="73">
        <f>'2019'!DA11</f>
        <v>1.53</v>
      </c>
      <c r="DH135" s="62">
        <f>'2019'!DB11</f>
        <v>0</v>
      </c>
      <c r="DI135" s="22">
        <f>'2019'!DC11</f>
        <v>2135</v>
      </c>
      <c r="DJ135" s="23">
        <f>'2019'!DD11</f>
        <v>3815</v>
      </c>
      <c r="DK135" s="23">
        <f>'2019'!DE11</f>
        <v>16</v>
      </c>
      <c r="DL135" s="23">
        <f>'2019'!DF11</f>
        <v>7</v>
      </c>
      <c r="DM135" s="23">
        <f>'2019'!DG11</f>
        <v>303</v>
      </c>
      <c r="DN135" s="23">
        <f>'2019'!DH11</f>
        <v>174</v>
      </c>
      <c r="DO135" s="23">
        <f>'2019'!DI11</f>
        <v>69.5</v>
      </c>
      <c r="DP135" s="74">
        <f>'2019'!DJ11</f>
        <v>5.3</v>
      </c>
      <c r="DQ135" s="74">
        <f>'2019'!DK11</f>
        <v>6.3</v>
      </c>
      <c r="DR135" s="74">
        <f>'2019'!DL11</f>
        <v>40.4</v>
      </c>
      <c r="DS135" s="23">
        <f>'2019'!DM11</f>
        <v>14</v>
      </c>
      <c r="DT135" s="23">
        <f>'2019'!DN11</f>
        <v>1409</v>
      </c>
      <c r="DU135" s="55">
        <f>'2019'!DO11</f>
        <v>9</v>
      </c>
      <c r="DV135" s="61">
        <f>'2019'!DP11</f>
        <v>1.2</v>
      </c>
      <c r="DW135" s="61">
        <f>'2019'!DQ11</f>
        <v>0</v>
      </c>
      <c r="DX135" s="61">
        <f>'2019'!DR11</f>
        <v>0</v>
      </c>
      <c r="DY135" s="73">
        <f>'2019'!DS11</f>
        <v>0.25</v>
      </c>
      <c r="DZ135" s="62">
        <f>'2019'!DT11</f>
        <v>0</v>
      </c>
      <c r="EA135" s="22">
        <f>'2019'!DU11</f>
        <v>4770</v>
      </c>
      <c r="EB135" s="23">
        <f>'2019'!DV11</f>
        <v>4856</v>
      </c>
      <c r="EC135" s="23">
        <f>'2019'!DW11</f>
        <v>38</v>
      </c>
      <c r="ED135" s="23">
        <f>'2019'!DX11</f>
        <v>9</v>
      </c>
      <c r="EE135" s="23">
        <f>'2019'!DY11</f>
        <v>664</v>
      </c>
      <c r="EF135" s="23">
        <f>'2019'!DZ11</f>
        <v>468</v>
      </c>
      <c r="EG135" s="23">
        <f>'2019'!EA11</f>
        <v>80.7</v>
      </c>
      <c r="EH135" s="24">
        <f>'2019'!EB11</f>
        <v>3.3</v>
      </c>
      <c r="EI135" s="24">
        <f>'2019'!EC11</f>
        <v>1.8</v>
      </c>
      <c r="EJ135" s="24">
        <f>'2019'!ED11</f>
        <v>53.3</v>
      </c>
      <c r="EK135" s="23">
        <f>'2019'!EE11</f>
        <v>135</v>
      </c>
      <c r="EL135" s="23">
        <f>'2019'!EF11</f>
        <v>1112</v>
      </c>
      <c r="EM135" s="55">
        <f>'2019'!EG11</f>
        <v>25</v>
      </c>
      <c r="EN135" s="73">
        <f>'2019'!EH11</f>
        <v>2.4</v>
      </c>
      <c r="EO135" s="61">
        <f>'2019'!EI11</f>
        <v>4</v>
      </c>
      <c r="EP135" s="61">
        <f>'2019'!EJ11</f>
        <v>0</v>
      </c>
      <c r="EQ135" s="73">
        <f>'2019'!EK11</f>
        <v>1.23</v>
      </c>
      <c r="ER135" s="62">
        <f>'2019'!EL11</f>
        <v>5</v>
      </c>
    </row>
    <row r="136" spans="1:148" ht="15.75" customHeight="1" x14ac:dyDescent="0.2">
      <c r="A136" s="111">
        <f t="shared" si="8"/>
        <v>134</v>
      </c>
      <c r="B136" s="109">
        <f>'2017'!A13</f>
        <v>11</v>
      </c>
      <c r="C136" s="109">
        <v>2017</v>
      </c>
      <c r="D136" s="86" t="str">
        <f>'2017'!B13</f>
        <v>C.J. Beathard</v>
      </c>
      <c r="E136" s="86" t="str" cm="1">
        <f t="array" ref="E136">_xlfn.IFS(F136&gt;13,"Cornerstone",AND(F136&gt;11.5,F136&lt;13),"Elite",AND(F136&gt;10,F136&lt;11.5),"Elite Upside",AND(F136&gt;=8.5,F136&lt;10),"Upside",AND(F136&gt;6.25,F136&lt;8.5),"Upside Lite",AND(F136&gt;4.5,F136&lt;6.25),"Outlier",AND(F136&gt;=3.5,F136&lt;4.5),"Outlier Lite",F136&lt;3.5,"Purgatory")</f>
        <v>Purgatory</v>
      </c>
      <c r="F136" s="11">
        <f>'2017'!C13</f>
        <v>3.4275000000000002</v>
      </c>
      <c r="G136" s="11">
        <f t="shared" si="9"/>
        <v>35.199999999999996</v>
      </c>
      <c r="H136" s="245">
        <f t="shared" si="10"/>
        <v>-0.53606939526977482</v>
      </c>
      <c r="I136" s="43" t="str">
        <f>'2017'!D13</f>
        <v>Iowa</v>
      </c>
      <c r="J136" s="14">
        <f>'2017'!E13</f>
        <v>2</v>
      </c>
      <c r="K136" s="44">
        <f>'2017'!F13</f>
        <v>34289</v>
      </c>
      <c r="L136" s="15">
        <f>'2017'!G13</f>
        <v>31.884931506849316</v>
      </c>
      <c r="M136" s="15" t="str">
        <f>'2017'!H13</f>
        <v>SR</v>
      </c>
      <c r="N136" s="15">
        <f>'2017'!I13</f>
        <v>23.460273972602739</v>
      </c>
      <c r="O136" s="15" t="str">
        <f>'2017'!J13</f>
        <v>Pocket Passer</v>
      </c>
      <c r="P136" s="14">
        <f>'2017'!K13</f>
        <v>74</v>
      </c>
      <c r="Q136" s="14">
        <f>'2017'!L13</f>
        <v>219</v>
      </c>
      <c r="R136" s="15">
        <f t="shared" si="11"/>
        <v>28.117624606322988</v>
      </c>
      <c r="S136" s="14">
        <f>'2017'!M13</f>
        <v>4.8</v>
      </c>
      <c r="T136" s="16">
        <f>'2017'!N13</f>
        <v>3</v>
      </c>
      <c r="U136" s="46">
        <f>'2017'!O13</f>
        <v>0</v>
      </c>
      <c r="V136" s="47">
        <f>'2017'!P13</f>
        <v>6.9867291178766583E-2</v>
      </c>
      <c r="W136" s="47">
        <f>'2017'!Q13</f>
        <v>0.20999675430055176</v>
      </c>
      <c r="X136" s="47">
        <f>'2017'!R13</f>
        <v>0.98357791754018165</v>
      </c>
      <c r="Y136" s="47">
        <f>'2017'!S13</f>
        <v>0.96634856855851325</v>
      </c>
      <c r="Z136" s="17">
        <f>'2017'!T13</f>
        <v>0.97496324304934745</v>
      </c>
      <c r="AA136" s="17">
        <f>'2017'!U13</f>
        <v>0.97496324304934745</v>
      </c>
      <c r="AB136" s="17">
        <f>'2017'!V13</f>
        <v>0.15150416817687568</v>
      </c>
      <c r="AC136" s="17">
        <f>'2017'!W13</f>
        <v>7.9300528670191134E-2</v>
      </c>
      <c r="AD136" s="17">
        <f>'2017'!X13</f>
        <v>0.1154023484235334</v>
      </c>
      <c r="AE136" s="18">
        <f>'2017'!Y13</f>
        <v>0.1154023484235334</v>
      </c>
      <c r="AF136" s="19">
        <f>'2017'!Z13</f>
        <v>21.802739726027397</v>
      </c>
      <c r="AG136" s="20">
        <f>'2017'!AA13</f>
        <v>82.510489004629633</v>
      </c>
      <c r="AH136" s="71">
        <f>'2017'!AB13</f>
        <v>0.61095890410958908</v>
      </c>
      <c r="AI136" s="102">
        <f>'2017'!AC13</f>
        <v>11.31764705882353</v>
      </c>
      <c r="AJ136" s="71">
        <f>'2017'!AD13</f>
        <v>0.73499999999999999</v>
      </c>
      <c r="AK136" s="71">
        <f>'2017'!AE13</f>
        <v>4.2000000000000003E-2</v>
      </c>
      <c r="AL136" s="71">
        <f>'2017'!AF13</f>
        <v>2.6000000000000002E-2</v>
      </c>
      <c r="AM136" s="70">
        <f>'2017'!AG13</f>
        <v>0.44799999999999995</v>
      </c>
      <c r="AN136" s="20">
        <f>'2017'!AH13</f>
        <v>4.8</v>
      </c>
      <c r="AO136" s="20">
        <f>'2017'!AI13</f>
        <v>8.1081081081081086E-2</v>
      </c>
      <c r="AP136" s="76">
        <f>'2017'!AJ13</f>
        <v>2.66</v>
      </c>
      <c r="AQ136" s="21">
        <f>'2017'!AK13</f>
        <v>1</v>
      </c>
      <c r="AR136" s="21">
        <f>'2017'!AL13</f>
        <v>3</v>
      </c>
      <c r="AS136" s="21">
        <f>'2017'!AM13</f>
        <v>3</v>
      </c>
      <c r="AT136" s="21">
        <f>'2017'!AN13</f>
        <v>0</v>
      </c>
      <c r="AU136" s="21">
        <f>'2017'!AO13</f>
        <v>8</v>
      </c>
      <c r="AV136" s="21">
        <f>'2017'!AP13</f>
        <v>2</v>
      </c>
      <c r="AW136" s="21">
        <f>'2017'!AQ13</f>
        <v>4</v>
      </c>
      <c r="AX136" s="21">
        <f>'2017'!AR13</f>
        <v>3</v>
      </c>
      <c r="AY136" s="21">
        <f>'2017'!AS13</f>
        <v>0</v>
      </c>
      <c r="AZ136" s="21">
        <f>'2017'!AT13</f>
        <v>5</v>
      </c>
      <c r="BA136" s="21">
        <f>'2017'!AU13</f>
        <v>3</v>
      </c>
      <c r="BB136" s="21">
        <f>'2017'!AV13</f>
        <v>0</v>
      </c>
      <c r="BC136" s="21">
        <f>'2017'!AW13</f>
        <v>4.54</v>
      </c>
      <c r="BD136" s="21">
        <f>'2017'!AX13</f>
        <v>3.4050000000000002</v>
      </c>
      <c r="BE136" s="21">
        <f>'2017'!AY13</f>
        <v>0.45</v>
      </c>
      <c r="BF136" s="130">
        <f>'2017'!AZ13</f>
        <v>0</v>
      </c>
      <c r="BG136" s="103">
        <f>'2017'!BA13</f>
        <v>0</v>
      </c>
      <c r="BH136" s="23">
        <f>'2017'!BB13</f>
        <v>1</v>
      </c>
      <c r="BI136" s="23">
        <f>'2017'!BC13</f>
        <v>0</v>
      </c>
      <c r="BJ136" s="23">
        <f>'2017'!BD13</f>
        <v>0</v>
      </c>
      <c r="BK136" s="23">
        <f>'2017'!BE13</f>
        <v>0</v>
      </c>
      <c r="BL136" s="23">
        <f>'2017'!BF13</f>
        <v>0</v>
      </c>
      <c r="BM136" s="23">
        <f>'2017'!BG13</f>
        <v>0</v>
      </c>
      <c r="BN136" s="74">
        <f>'2017'!BH13</f>
        <v>0</v>
      </c>
      <c r="BO136" s="74">
        <f>'2017'!BI13</f>
        <v>0</v>
      </c>
      <c r="BP136" s="74">
        <f>'2017'!BJ13</f>
        <v>0</v>
      </c>
      <c r="BQ136" s="23">
        <f>'2017'!BK13</f>
        <v>0</v>
      </c>
      <c r="BR136" s="23">
        <f>'2017'!BL13</f>
        <v>1</v>
      </c>
      <c r="BS136" s="55">
        <f>'2017'!BM13</f>
        <v>0</v>
      </c>
      <c r="BT136" s="61">
        <f>'2017'!BN13</f>
        <v>0</v>
      </c>
      <c r="BU136" s="61">
        <f>'2017'!BO13</f>
        <v>0</v>
      </c>
      <c r="BV136" s="61">
        <f>'2017'!BP13</f>
        <v>0</v>
      </c>
      <c r="BW136" s="72">
        <f>'2017'!BQ13</f>
        <v>0</v>
      </c>
      <c r="BX136" s="61">
        <f>'2017'!BR13</f>
        <v>0</v>
      </c>
      <c r="BY136" s="22">
        <f>'2017'!BS13</f>
        <v>179</v>
      </c>
      <c r="BZ136" s="23">
        <f>'2017'!BT13</f>
        <v>2562</v>
      </c>
      <c r="CA136" s="23">
        <f>'2017'!BU13</f>
        <v>1</v>
      </c>
      <c r="CB136" s="23">
        <f>'2017'!BV13</f>
        <v>2</v>
      </c>
      <c r="CC136" s="23">
        <f>'2017'!BW13</f>
        <v>27</v>
      </c>
      <c r="CD136" s="23">
        <f>'2017'!BX13</f>
        <v>9</v>
      </c>
      <c r="CE136" s="23">
        <f>'2017'!BY13</f>
        <v>0</v>
      </c>
      <c r="CF136" s="74">
        <f>'2017'!BZ13</f>
        <v>0</v>
      </c>
      <c r="CG136" s="74">
        <f>'2017'!CA13</f>
        <v>0</v>
      </c>
      <c r="CH136" s="74">
        <f>'2017'!CB13</f>
        <v>0</v>
      </c>
      <c r="CI136" s="23">
        <f>'2017'!CC13</f>
        <v>0</v>
      </c>
      <c r="CJ136" s="23">
        <f>'2017'!CD13</f>
        <v>1</v>
      </c>
      <c r="CK136" s="55">
        <f>'2017'!CE13</f>
        <v>0</v>
      </c>
      <c r="CL136" s="61">
        <f>'2017'!CF13</f>
        <v>0</v>
      </c>
      <c r="CM136" s="61">
        <f>'2017'!CG13</f>
        <v>0</v>
      </c>
      <c r="CN136" s="61">
        <f>'2017'!CH13</f>
        <v>0</v>
      </c>
      <c r="CO136" s="73">
        <f>'2017'!CI13</f>
        <v>0</v>
      </c>
      <c r="CP136" s="62">
        <f>'2017'!CJ13</f>
        <v>0</v>
      </c>
      <c r="CQ136" s="22">
        <f>'2017'!CK13</f>
        <v>647</v>
      </c>
      <c r="CR136" s="23">
        <f>'2017'!CL13</f>
        <v>3081</v>
      </c>
      <c r="CS136" s="23">
        <f>'2017'!CM13</f>
        <v>5</v>
      </c>
      <c r="CT136" s="23">
        <f>'2017'!CN13</f>
        <v>2</v>
      </c>
      <c r="CU136" s="23">
        <f>'2017'!CO13</f>
        <v>92</v>
      </c>
      <c r="CV136" s="23">
        <f>'2017'!CP13</f>
        <v>52</v>
      </c>
      <c r="CW136" s="23">
        <f>'2017'!CQ13</f>
        <v>69</v>
      </c>
      <c r="CX136" s="24">
        <f>'2017'!CR13</f>
        <v>6.1</v>
      </c>
      <c r="CY136" s="24">
        <f>'2017'!CS13</f>
        <v>5.4</v>
      </c>
      <c r="CZ136" s="23">
        <f>'2017'!CT13</f>
        <v>53.3</v>
      </c>
      <c r="DA136" s="23">
        <f>'2017'!CU13</f>
        <v>180</v>
      </c>
      <c r="DB136" s="23">
        <f>'2017'!CV13</f>
        <v>2289</v>
      </c>
      <c r="DC136" s="55">
        <f>'2017'!CW13</f>
        <v>16</v>
      </c>
      <c r="DD136" s="61">
        <f>'2017'!CX13</f>
        <v>6.9</v>
      </c>
      <c r="DE136" s="61">
        <f>'2017'!CY13</f>
        <v>0</v>
      </c>
      <c r="DF136" s="61">
        <f>'2017'!CZ13</f>
        <v>3</v>
      </c>
      <c r="DG136" s="73">
        <f>'2017'!DA13</f>
        <v>1.65</v>
      </c>
      <c r="DH136" s="62">
        <f>'2017'!DB13</f>
        <v>7</v>
      </c>
      <c r="DI136" s="22">
        <f>'2017'!DC13</f>
        <v>2815</v>
      </c>
      <c r="DJ136" s="23">
        <f>'2017'!DD13</f>
        <v>2862</v>
      </c>
      <c r="DK136" s="23">
        <f>'2017'!DE13</f>
        <v>17</v>
      </c>
      <c r="DL136" s="23">
        <f>'2017'!DF13</f>
        <v>5</v>
      </c>
      <c r="DM136" s="23">
        <f>'2017'!DG13</f>
        <v>365</v>
      </c>
      <c r="DN136" s="23">
        <f>'2017'!DH13</f>
        <v>223</v>
      </c>
      <c r="DO136" s="23">
        <f>'2017'!DI13</f>
        <v>71.900000000000006</v>
      </c>
      <c r="DP136" s="74">
        <f>'2017'!DJ13</f>
        <v>3.6</v>
      </c>
      <c r="DQ136" s="74">
        <f>'2017'!DK13</f>
        <v>2.6</v>
      </c>
      <c r="DR136" s="74">
        <f>'2017'!DL13</f>
        <v>40.799999999999997</v>
      </c>
      <c r="DS136" s="23">
        <f>'2017'!DM13</f>
        <v>418</v>
      </c>
      <c r="DT136" s="23">
        <f>'2017'!DN13</f>
        <v>2759</v>
      </c>
      <c r="DU136" s="55">
        <f>'2017'!DO13</f>
        <v>48</v>
      </c>
      <c r="DV136" s="61">
        <f>'2017'!DP13</f>
        <v>4.8</v>
      </c>
      <c r="DW136" s="61">
        <f>'2017'!DQ13</f>
        <v>6</v>
      </c>
      <c r="DX136" s="61">
        <f>'2017'!DR13</f>
        <v>2</v>
      </c>
      <c r="DY136" s="73">
        <f>'2017'!DS13</f>
        <v>2.66</v>
      </c>
      <c r="DZ136" s="62">
        <f>'2017'!DT13</f>
        <v>13</v>
      </c>
      <c r="EA136" s="22">
        <f>'2017'!DU13</f>
        <v>1924</v>
      </c>
      <c r="EB136" s="23">
        <f>'2017'!DV13</f>
        <v>1991</v>
      </c>
      <c r="EC136" s="23">
        <f>'2017'!DW13</f>
        <v>17</v>
      </c>
      <c r="ED136" s="23">
        <f>'2017'!DX13</f>
        <v>10</v>
      </c>
      <c r="EE136" s="23">
        <f>'2017'!DY13</f>
        <v>304</v>
      </c>
      <c r="EF136" s="23">
        <f>'2017'!DZ13</f>
        <v>170</v>
      </c>
      <c r="EG136" s="23">
        <f>'2017'!EA13</f>
        <v>73.5</v>
      </c>
      <c r="EH136" s="24">
        <f>'2017'!EB13</f>
        <v>4.2</v>
      </c>
      <c r="EI136" s="24">
        <f>'2017'!EC13</f>
        <v>3.3</v>
      </c>
      <c r="EJ136" s="24">
        <f>'2017'!ED13</f>
        <v>44.8</v>
      </c>
      <c r="EK136" s="23">
        <f>'2017'!EE13</f>
        <v>195</v>
      </c>
      <c r="EL136" s="23">
        <f>'2017'!EF13</f>
        <v>2459</v>
      </c>
      <c r="EM136" s="55">
        <f>'2017'!EG13</f>
        <v>37</v>
      </c>
      <c r="EN136" s="73">
        <f>'2017'!EH13</f>
        <v>3.2</v>
      </c>
      <c r="EO136" s="61">
        <f>'2017'!EI13</f>
        <v>2</v>
      </c>
      <c r="EP136" s="61">
        <f>'2017'!EJ13</f>
        <v>3</v>
      </c>
      <c r="EQ136" s="73">
        <f>'2017'!EK13</f>
        <v>1.51</v>
      </c>
      <c r="ER136" s="62">
        <f>'2017'!EL13</f>
        <v>7</v>
      </c>
    </row>
    <row r="137" spans="1:148" ht="15.75" customHeight="1" x14ac:dyDescent="0.2">
      <c r="A137" s="111">
        <f t="shared" si="8"/>
        <v>135</v>
      </c>
      <c r="B137" s="109">
        <f>'2023'!A14</f>
        <v>12</v>
      </c>
      <c r="C137" s="109">
        <v>2023</v>
      </c>
      <c r="D137" s="86" t="str">
        <f>'2023'!B14</f>
        <v>Aidan O'Connell</v>
      </c>
      <c r="E137" s="86" t="str" cm="1">
        <f t="array" ref="E137">_xlfn.IFS(F137&gt;13,"Cornerstone",AND(F137&gt;11.5,F137&lt;13),"Elite",AND(F137&gt;10,F137&lt;11.5),"Elite Upside",AND(F137&gt;=8.5,F137&lt;10),"Upside",AND(F137&gt;6.25,F137&lt;8.5),"Upside Lite",AND(F137&gt;4.5,F137&lt;6.25),"Outlier",AND(F137&gt;=3.5,F137&lt;4.5),"Outlier Lite",F137&lt;3.5,"Purgatory")</f>
        <v>Purgatory</v>
      </c>
      <c r="F137" s="11">
        <f>'2023'!C14</f>
        <v>3.3900000000000006</v>
      </c>
      <c r="G137" s="11">
        <f t="shared" si="9"/>
        <v>34.699999999999996</v>
      </c>
      <c r="H137" s="245">
        <f t="shared" si="10"/>
        <v>-0.54701712618319709</v>
      </c>
      <c r="I137" s="43" t="str">
        <f>'2023'!D14</f>
        <v>Purdue</v>
      </c>
      <c r="J137" s="14">
        <f>'2023'!E14</f>
        <v>2</v>
      </c>
      <c r="K137" s="44">
        <f>'2023'!F14</f>
        <v>36039</v>
      </c>
      <c r="L137" s="15">
        <f>'2023'!G14</f>
        <v>27.090410958904108</v>
      </c>
      <c r="M137" s="15" t="str">
        <f>'2023'!H14</f>
        <v>RS SR</v>
      </c>
      <c r="N137" s="15">
        <f>'2023'!I14</f>
        <v>24.668493150684931</v>
      </c>
      <c r="O137" s="15" t="str">
        <f>'2023'!J14</f>
        <v>Pocket Passer</v>
      </c>
      <c r="P137" s="14">
        <f>'2023'!K14</f>
        <v>75</v>
      </c>
      <c r="Q137" s="14">
        <f>'2023'!L14</f>
        <v>213</v>
      </c>
      <c r="R137" s="15">
        <f t="shared" si="11"/>
        <v>26.622879699092731</v>
      </c>
      <c r="S137" s="14">
        <f>'2023'!M14</f>
        <v>4.7</v>
      </c>
      <c r="T137" s="16">
        <f>'2023'!N14</f>
        <v>4</v>
      </c>
      <c r="U137" s="46">
        <f>'2023'!O14</f>
        <v>0</v>
      </c>
      <c r="V137" s="47">
        <f>'2023'!P14</f>
        <v>0.29604732454961014</v>
      </c>
      <c r="W137" s="47">
        <f>'2023'!Q14</f>
        <v>0.49406688241639696</v>
      </c>
      <c r="X137" s="47">
        <f>'2023'!R14</f>
        <v>0.80281385281385287</v>
      </c>
      <c r="Y137" s="47">
        <f>'2023'!S14</f>
        <v>0.89239046887009987</v>
      </c>
      <c r="Z137" s="17">
        <f>'2023'!T14</f>
        <v>0.89239046887009987</v>
      </c>
      <c r="AA137" s="17">
        <f>'2023'!U14</f>
        <v>0.89239046887009987</v>
      </c>
      <c r="AB137" s="17">
        <f>'2023'!V14</f>
        <v>1.8982536066818528E-2</v>
      </c>
      <c r="AC137" s="17">
        <f>'2023'!W14</f>
        <v>3.3737480231945179E-2</v>
      </c>
      <c r="AD137" s="17">
        <f>'2023'!X14</f>
        <v>3.3737480231945179E-2</v>
      </c>
      <c r="AE137" s="18">
        <f>'2023'!Y14</f>
        <v>3.3737480231945179E-2</v>
      </c>
      <c r="AF137" s="19">
        <f>'2023'!Z14</f>
        <v>23.013698630136986</v>
      </c>
      <c r="AG137" s="20">
        <f>'2023'!AA14</f>
        <v>87.300788719590457</v>
      </c>
      <c r="AH137" s="71">
        <f>'2023'!AB14</f>
        <v>0.71689497716894979</v>
      </c>
      <c r="AI137" s="102">
        <f>'2023'!AC14</f>
        <v>10.952830188679245</v>
      </c>
      <c r="AJ137" s="71">
        <f>'2023'!AD14</f>
        <v>0.77099999999999991</v>
      </c>
      <c r="AK137" s="71">
        <f>'2023'!AE14</f>
        <v>7.8E-2</v>
      </c>
      <c r="AL137" s="71">
        <f>'2023'!AF14</f>
        <v>3.5000000000000003E-2</v>
      </c>
      <c r="AM137" s="70">
        <f>'2023'!AG14</f>
        <v>0.54500000000000004</v>
      </c>
      <c r="AN137" s="20">
        <f>'2023'!AH14</f>
        <v>2.4</v>
      </c>
      <c r="AO137" s="20">
        <f>'2023'!AI14</f>
        <v>7.407407407407407E-2</v>
      </c>
      <c r="AP137" s="76">
        <f>'2023'!AJ14</f>
        <v>0.85</v>
      </c>
      <c r="AQ137" s="21">
        <f>'2023'!AK14</f>
        <v>0</v>
      </c>
      <c r="AR137" s="21">
        <f>'2023'!AL14</f>
        <v>2</v>
      </c>
      <c r="AS137" s="21">
        <f>'2023'!AM14</f>
        <v>7</v>
      </c>
      <c r="AT137" s="21">
        <f>'2023'!AN14</f>
        <v>7</v>
      </c>
      <c r="AU137" s="21">
        <f>'2023'!AO14</f>
        <v>5</v>
      </c>
      <c r="AV137" s="21">
        <f>'2023'!AP14</f>
        <v>7</v>
      </c>
      <c r="AW137" s="21">
        <f>'2023'!AQ14</f>
        <v>1</v>
      </c>
      <c r="AX137" s="21">
        <f>'2023'!AR14</f>
        <v>0</v>
      </c>
      <c r="AY137" s="21">
        <f>'2023'!AS14</f>
        <v>0</v>
      </c>
      <c r="AZ137" s="21">
        <f>'2023'!AT14</f>
        <v>0</v>
      </c>
      <c r="BA137" s="21">
        <f>'2023'!AU14</f>
        <v>3</v>
      </c>
      <c r="BB137" s="21">
        <f>'2023'!AV14</f>
        <v>0</v>
      </c>
      <c r="BC137" s="21">
        <f>'2023'!AW14</f>
        <v>8.0400000000000009</v>
      </c>
      <c r="BD137" s="21">
        <f>'2023'!AX14</f>
        <v>6.0300000000000011</v>
      </c>
      <c r="BE137" s="21">
        <f>'2023'!AY14</f>
        <v>3.7499999999999999E-2</v>
      </c>
      <c r="BF137" s="130">
        <f>'2023'!AZ14</f>
        <v>0</v>
      </c>
      <c r="BG137" s="103">
        <f>'2023'!BA14</f>
        <v>0</v>
      </c>
      <c r="BH137" s="23">
        <f>'2023'!BB14</f>
        <v>1</v>
      </c>
      <c r="BI137" s="23">
        <f>'2023'!BC14</f>
        <v>0</v>
      </c>
      <c r="BJ137" s="23">
        <f>'2023'!BD14</f>
        <v>0</v>
      </c>
      <c r="BK137" s="23">
        <f>'2023'!BE14</f>
        <v>0</v>
      </c>
      <c r="BL137" s="23">
        <f>'2023'!BF14</f>
        <v>0</v>
      </c>
      <c r="BM137" s="23">
        <f>'2023'!BG14</f>
        <v>0</v>
      </c>
      <c r="BN137" s="74">
        <f>'2023'!BH14</f>
        <v>0</v>
      </c>
      <c r="BO137" s="74">
        <f>'2023'!BI14</f>
        <v>0</v>
      </c>
      <c r="BP137" s="74">
        <f>'2023'!BJ14</f>
        <v>0</v>
      </c>
      <c r="BQ137" s="23">
        <f>'2023'!BK14</f>
        <v>0</v>
      </c>
      <c r="BR137" s="23">
        <f>'2023'!BL14</f>
        <v>1</v>
      </c>
      <c r="BS137" s="55">
        <f>'2023'!BM14</f>
        <v>0</v>
      </c>
      <c r="BT137" s="61">
        <f>'2023'!BN14</f>
        <v>0</v>
      </c>
      <c r="BU137" s="61">
        <f>'2023'!BO14</f>
        <v>0</v>
      </c>
      <c r="BV137" s="61">
        <f>'2023'!BP14</f>
        <v>0</v>
      </c>
      <c r="BW137" s="72">
        <f>'2023'!BQ14</f>
        <v>0</v>
      </c>
      <c r="BX137" s="61">
        <f>'2023'!BR14</f>
        <v>0</v>
      </c>
      <c r="BY137" s="22">
        <f>'2023'!BS14</f>
        <v>1101</v>
      </c>
      <c r="BZ137" s="23">
        <f>'2023'!BT14</f>
        <v>3719</v>
      </c>
      <c r="CA137" s="23">
        <f>'2023'!BU14</f>
        <v>8</v>
      </c>
      <c r="CB137" s="23">
        <f>'2023'!BV14</f>
        <v>4</v>
      </c>
      <c r="CC137" s="23">
        <f>'2023'!BW14</f>
        <v>168</v>
      </c>
      <c r="CD137" s="23">
        <f>'2023'!BX14</f>
        <v>103</v>
      </c>
      <c r="CE137" s="23">
        <f>'2023'!BY14</f>
        <v>75</v>
      </c>
      <c r="CF137" s="74">
        <f>'2023'!BZ14</f>
        <v>6.1</v>
      </c>
      <c r="CG137" s="74">
        <f>'2023'!CA14</f>
        <v>3.23</v>
      </c>
      <c r="CH137" s="74">
        <f>'2023'!CB14</f>
        <v>44</v>
      </c>
      <c r="CI137" s="23">
        <f>'2023'!CC14</f>
        <v>30</v>
      </c>
      <c r="CJ137" s="23">
        <f>'2023'!CD14</f>
        <v>1226</v>
      </c>
      <c r="CK137" s="55">
        <f>'2023'!CE14</f>
        <v>11</v>
      </c>
      <c r="CL137" s="61">
        <f>'2023'!CF14</f>
        <v>2.7</v>
      </c>
      <c r="CM137" s="61">
        <f>'2023'!CG14</f>
        <v>0</v>
      </c>
      <c r="CN137" s="61">
        <f>'2023'!CH14</f>
        <v>1</v>
      </c>
      <c r="CO137" s="73">
        <f>'2023'!CI14</f>
        <v>1.0900000000000001</v>
      </c>
      <c r="CP137" s="62">
        <f>'2023'!CJ14</f>
        <v>0</v>
      </c>
      <c r="CQ137" s="22">
        <f>'2023'!CK14</f>
        <v>916</v>
      </c>
      <c r="CR137" s="23">
        <f>'2023'!CL14</f>
        <v>1854</v>
      </c>
      <c r="CS137" s="23">
        <f>'2023'!CM14</f>
        <v>7</v>
      </c>
      <c r="CT137" s="23">
        <f>'2023'!CN14</f>
        <v>2</v>
      </c>
      <c r="CU137" s="23">
        <f>'2023'!CO14</f>
        <v>137</v>
      </c>
      <c r="CV137" s="23">
        <f>'2023'!CP14</f>
        <v>88</v>
      </c>
      <c r="CW137" s="23">
        <f>'2023'!CQ14</f>
        <v>74.2</v>
      </c>
      <c r="CX137" s="24">
        <f>'2023'!CR14</f>
        <v>4.0999999999999996</v>
      </c>
      <c r="CY137" s="24">
        <f>'2023'!CS14</f>
        <v>4.4000000000000004</v>
      </c>
      <c r="CZ137" s="23">
        <f>'2023'!CT14</f>
        <v>40</v>
      </c>
      <c r="DA137" s="23">
        <f>'2023'!CU14</f>
        <v>1</v>
      </c>
      <c r="DB137" s="23">
        <f>'2023'!CV14</f>
        <v>588</v>
      </c>
      <c r="DC137" s="55">
        <f>'2023'!CW14</f>
        <v>9</v>
      </c>
      <c r="DD137" s="61">
        <f>'2023'!CX14</f>
        <v>0.1</v>
      </c>
      <c r="DE137" s="61">
        <f>'2023'!CY14</f>
        <v>0</v>
      </c>
      <c r="DF137" s="61">
        <f>'2023'!CZ14</f>
        <v>0</v>
      </c>
      <c r="DG137" s="73">
        <f>'2023'!DA14</f>
        <v>0.33</v>
      </c>
      <c r="DH137" s="62">
        <f>'2023'!DB14</f>
        <v>0</v>
      </c>
      <c r="DI137" s="22">
        <f>'2023'!DC14</f>
        <v>3709</v>
      </c>
      <c r="DJ137" s="23">
        <f>'2023'!DD14</f>
        <v>4620</v>
      </c>
      <c r="DK137" s="23">
        <f>'2023'!DE14</f>
        <v>28</v>
      </c>
      <c r="DL137" s="23">
        <f>'2023'!DF14</f>
        <v>11</v>
      </c>
      <c r="DM137" s="23">
        <f>'2023'!DG14</f>
        <v>438</v>
      </c>
      <c r="DN137" s="23">
        <f>'2023'!DH14</f>
        <v>314</v>
      </c>
      <c r="DO137" s="23">
        <f>'2023'!DI14</f>
        <v>77.099999999999994</v>
      </c>
      <c r="DP137" s="74">
        <f>'2023'!DJ14</f>
        <v>7.8</v>
      </c>
      <c r="DQ137" s="74">
        <f>'2023'!DK14</f>
        <v>3.5</v>
      </c>
      <c r="DR137" s="74">
        <f>'2023'!DL14</f>
        <v>54.5</v>
      </c>
      <c r="DS137" s="23">
        <f>'2023'!DM14</f>
        <v>25</v>
      </c>
      <c r="DT137" s="23">
        <f>'2023'!DN14</f>
        <v>1317</v>
      </c>
      <c r="DU137" s="55">
        <f>'2023'!DO14</f>
        <v>13</v>
      </c>
      <c r="DV137" s="61">
        <f>'2023'!DP14</f>
        <v>1.9</v>
      </c>
      <c r="DW137" s="61">
        <f>'2023'!DQ14</f>
        <v>1</v>
      </c>
      <c r="DX137" s="61">
        <f>'2023'!DR14</f>
        <v>0</v>
      </c>
      <c r="DY137" s="73">
        <f>'2023'!DS14</f>
        <v>0.77</v>
      </c>
      <c r="DZ137" s="62">
        <f>'2023'!DT14</f>
        <v>0</v>
      </c>
      <c r="EA137" s="22">
        <f>'2023'!DU14</f>
        <v>3483</v>
      </c>
      <c r="EB137" s="23">
        <f>'2023'!DV14</f>
        <v>3903</v>
      </c>
      <c r="EC137" s="23">
        <f>'2023'!DW14</f>
        <v>22</v>
      </c>
      <c r="ED137" s="23">
        <f>'2023'!DX14</f>
        <v>13</v>
      </c>
      <c r="EE137" s="23">
        <f>'2023'!DY14</f>
        <v>499</v>
      </c>
      <c r="EF137" s="23">
        <f>'2023'!DZ14</f>
        <v>318</v>
      </c>
      <c r="EG137" s="23">
        <f>'2023'!EA14</f>
        <v>73</v>
      </c>
      <c r="EH137" s="24">
        <f>'2023'!EB14</f>
        <v>4</v>
      </c>
      <c r="EI137" s="24">
        <f>'2023'!EC14</f>
        <v>4.4000000000000004</v>
      </c>
      <c r="EJ137" s="24">
        <f>'2023'!ED14</f>
        <v>33.299999999999997</v>
      </c>
      <c r="EK137" s="23">
        <f>'2023'!EE14</f>
        <v>64</v>
      </c>
      <c r="EL137" s="23">
        <f>'2023'!EF14</f>
        <v>1897</v>
      </c>
      <c r="EM137" s="55">
        <f>'2023'!EG14</f>
        <v>27</v>
      </c>
      <c r="EN137" s="73">
        <f>'2023'!EH14</f>
        <v>2.4</v>
      </c>
      <c r="EO137" s="61">
        <f>'2023'!EI14</f>
        <v>1</v>
      </c>
      <c r="EP137" s="61">
        <f>'2023'!EJ14</f>
        <v>2</v>
      </c>
      <c r="EQ137" s="73">
        <f>'2023'!EK14</f>
        <v>0.85</v>
      </c>
      <c r="ER137" s="62">
        <f>'2023'!EL14</f>
        <v>2</v>
      </c>
    </row>
    <row r="138" spans="1:148" ht="15.75" customHeight="1" x14ac:dyDescent="0.2">
      <c r="A138" s="111">
        <f t="shared" si="8"/>
        <v>136</v>
      </c>
      <c r="B138" s="109">
        <f>'2026 - WIP'!A25</f>
        <v>23</v>
      </c>
      <c r="C138" s="109">
        <v>2026</v>
      </c>
      <c r="D138" s="86" t="str">
        <f>'2026 - WIP'!B25</f>
        <v>Luke Altmyer</v>
      </c>
      <c r="E138" s="86" t="str" cm="1">
        <f t="array" ref="E138">_xlfn.IFS(F138&gt;13,"Cornerstone",AND(F138&gt;11.5,F138&lt;13),"Elite",AND(F138&gt;10,F138&lt;11.5),"Elite Upside",AND(F138&gt;=8.5,F138&lt;10),"Upside",AND(F138&gt;6.25,F138&lt;8.5),"Upside Lite",AND(F138&gt;4.5,F138&lt;6.25),"Outlier",AND(F138&gt;=3.5,F138&lt;4.5),"Outlier Lite",F138&lt;3.5,"Purgatory")</f>
        <v>Purgatory</v>
      </c>
      <c r="F138" s="11">
        <f>'2026 - WIP'!C25</f>
        <v>3.3285312500000002</v>
      </c>
      <c r="G138" s="11">
        <f t="shared" si="9"/>
        <v>34.200000000000003</v>
      </c>
      <c r="H138" s="245">
        <f t="shared" si="10"/>
        <v>-0.56496228177211538</v>
      </c>
      <c r="I138" s="43" t="str">
        <f>'2026 - WIP'!D25</f>
        <v>Illinois</v>
      </c>
      <c r="J138" s="14">
        <f>'2026 - WIP'!E25</f>
        <v>2</v>
      </c>
      <c r="K138" s="44">
        <f>'2026 - WIP'!F25</f>
        <v>37551</v>
      </c>
      <c r="L138" s="15">
        <f>'2026 - WIP'!G25</f>
        <v>22.947945205479453</v>
      </c>
      <c r="M138" s="15" t="str">
        <f>'2026 - WIP'!H25</f>
        <v>RS SR</v>
      </c>
      <c r="N138" s="15">
        <f>'2026 - WIP'!I25</f>
        <v>23.528767123287672</v>
      </c>
      <c r="O138" s="15" t="str">
        <f>'2026 - WIP'!J25</f>
        <v>Distributor</v>
      </c>
      <c r="P138" s="14">
        <f>'2026 - WIP'!K25</f>
        <v>74</v>
      </c>
      <c r="Q138" s="14">
        <f>'2026 - WIP'!L25</f>
        <v>215</v>
      </c>
      <c r="R138" s="15">
        <f t="shared" si="11"/>
        <v>27.604060686572797</v>
      </c>
      <c r="S138" s="14">
        <f>'2026 - WIP'!M25</f>
        <v>4.7</v>
      </c>
      <c r="T138" s="16">
        <f>'2026 - WIP'!N25</f>
        <v>0</v>
      </c>
      <c r="U138" s="46">
        <f>'2026 - WIP'!O25</f>
        <v>5.3736356003358521E-2</v>
      </c>
      <c r="V138" s="47">
        <f>'2026 - WIP'!P25</f>
        <v>4.010266281681104E-2</v>
      </c>
      <c r="W138" s="47">
        <f>'2026 - WIP'!Q25</f>
        <v>0.59118110236220467</v>
      </c>
      <c r="X138" s="47">
        <f>'2026 - WIP'!R25</f>
        <v>0.99235251274581204</v>
      </c>
      <c r="Y138" s="47">
        <f>'2026 - WIP'!S25</f>
        <v>0.96938775510204078</v>
      </c>
      <c r="Z138" s="17">
        <f>'2026 - WIP'!T25</f>
        <v>0.99235251274581204</v>
      </c>
      <c r="AA138" s="17">
        <f>'2026 - WIP'!U25</f>
        <v>0.99235251274581204</v>
      </c>
      <c r="AB138" s="17">
        <f>'2026 - WIP'!V25</f>
        <v>0.19319727891156463</v>
      </c>
      <c r="AC138" s="17">
        <f>'2026 - WIP'!W25</f>
        <v>0.1140495867768595</v>
      </c>
      <c r="AD138" s="17">
        <f>'2026 - WIP'!X25</f>
        <v>0.15362343284421207</v>
      </c>
      <c r="AE138" s="18">
        <f>'2026 - WIP'!Y25</f>
        <v>0.15362343284421207</v>
      </c>
      <c r="AF138" s="19">
        <f>'2026 - WIP'!Z25</f>
        <v>20.873972602739727</v>
      </c>
      <c r="AG138" s="20">
        <f>'2026 - WIP'!AA25</f>
        <v>88.120514435267353</v>
      </c>
      <c r="AH138" s="71">
        <f>'2026 - WIP'!AB25</f>
        <v>0.68316831683168322</v>
      </c>
      <c r="AI138" s="102">
        <f>'2026 - WIP'!AC25</f>
        <v>12.391304347826088</v>
      </c>
      <c r="AJ138" s="71">
        <f>'2026 - WIP'!AD25</f>
        <v>0.77700000000000002</v>
      </c>
      <c r="AK138" s="71">
        <f>'2026 - WIP'!AE25</f>
        <v>5.2999999999999999E-2</v>
      </c>
      <c r="AL138" s="71">
        <f>'2026 - WIP'!AF25</f>
        <v>1.4999999999999999E-2</v>
      </c>
      <c r="AM138" s="70">
        <f>'2026 - WIP'!AG25</f>
        <v>0.58299999999999996</v>
      </c>
      <c r="AN138" s="20">
        <f>'2026 - WIP'!AH25</f>
        <v>6.2727272727272725</v>
      </c>
      <c r="AO138" s="20">
        <f>'2026 - WIP'!AI25</f>
        <v>0.125</v>
      </c>
      <c r="AP138" s="76">
        <f>'2026 - WIP'!AJ25</f>
        <v>2.83</v>
      </c>
      <c r="AQ138" s="21">
        <f>'2026 - WIP'!AK25</f>
        <v>3</v>
      </c>
      <c r="AR138" s="21">
        <f>'2026 - WIP'!AL25</f>
        <v>4</v>
      </c>
      <c r="AS138" s="21">
        <f>'2026 - WIP'!AM25</f>
        <v>7</v>
      </c>
      <c r="AT138" s="21">
        <f>'2026 - WIP'!AN25</f>
        <v>2</v>
      </c>
      <c r="AU138" s="21">
        <f>'2026 - WIP'!AO25</f>
        <v>10</v>
      </c>
      <c r="AV138" s="21">
        <f>'2026 - WIP'!AP25</f>
        <v>8</v>
      </c>
      <c r="AW138" s="21">
        <f>'2026 - WIP'!AQ25</f>
        <v>6</v>
      </c>
      <c r="AX138" s="21">
        <f>'2026 - WIP'!AR25</f>
        <v>6</v>
      </c>
      <c r="AY138" s="21">
        <f>'2026 - WIP'!AS25</f>
        <v>1</v>
      </c>
      <c r="AZ138" s="21">
        <f>'2026 - WIP'!AT25</f>
        <v>6</v>
      </c>
      <c r="BA138" s="21">
        <f>'2026 - WIP'!AU25</f>
        <v>0</v>
      </c>
      <c r="BB138" s="21">
        <f>'2026 - WIP'!AV25</f>
        <v>0</v>
      </c>
      <c r="BC138" s="21">
        <f>'2026 - WIP'!AW25</f>
        <v>8.7099999999999991</v>
      </c>
      <c r="BD138" s="21">
        <f>'2026 - WIP'!AX25</f>
        <v>6.968</v>
      </c>
      <c r="BE138" s="21">
        <f>'2026 - WIP'!AY25</f>
        <v>0.71250000000000002</v>
      </c>
      <c r="BF138" s="130">
        <f>'2026 - WIP'!AZ25</f>
        <v>0.35625000000000001</v>
      </c>
      <c r="BG138" s="103">
        <f>'2026 - WIP'!BA25</f>
        <v>192</v>
      </c>
      <c r="BH138" s="23">
        <f>'2026 - WIP'!BB25</f>
        <v>3573</v>
      </c>
      <c r="BI138" s="23">
        <f>'2026 - WIP'!BC25</f>
        <v>1</v>
      </c>
      <c r="BJ138" s="23">
        <f>'2026 - WIP'!BD25</f>
        <v>2</v>
      </c>
      <c r="BK138" s="23">
        <f>'2026 - WIP'!BE25</f>
        <v>38</v>
      </c>
      <c r="BL138" s="23">
        <f>'2026 - WIP'!BF25</f>
        <v>20</v>
      </c>
      <c r="BM138" s="23">
        <f>'2026 - WIP'!BG25</f>
        <v>60.6</v>
      </c>
      <c r="BN138" s="74">
        <f>'2026 - WIP'!BH25</f>
        <v>10</v>
      </c>
      <c r="BO138" s="74">
        <f>'2026 - WIP'!BI25</f>
        <v>1.8</v>
      </c>
      <c r="BP138" s="74">
        <f>'2026 - WIP'!BJ25</f>
        <v>25</v>
      </c>
      <c r="BQ138" s="23">
        <f>'2026 - WIP'!BK25</f>
        <v>60</v>
      </c>
      <c r="BR138" s="23">
        <f>'2026 - WIP'!BL25</f>
        <v>3044</v>
      </c>
      <c r="BS138" s="55">
        <f>'2026 - WIP'!BM25</f>
        <v>12</v>
      </c>
      <c r="BT138" s="61">
        <f>'2026 - WIP'!BN25</f>
        <v>5</v>
      </c>
      <c r="BU138" s="61">
        <f>'2026 - WIP'!BO25</f>
        <v>0</v>
      </c>
      <c r="BV138" s="61">
        <f>'2026 - WIP'!BP25</f>
        <v>2</v>
      </c>
      <c r="BW138" s="72">
        <f>'2026 - WIP'!BQ25</f>
        <v>2.25</v>
      </c>
      <c r="BX138" s="61">
        <f>'2026 - WIP'!BR25</f>
        <v>2</v>
      </c>
      <c r="BY138" s="22">
        <f>'2026 - WIP'!BS25</f>
        <v>125</v>
      </c>
      <c r="BZ138" s="23">
        <f>'2026 - WIP'!BT25</f>
        <v>3117</v>
      </c>
      <c r="CA138" s="23">
        <f>'2026 - WIP'!BU25</f>
        <v>2</v>
      </c>
      <c r="CB138" s="23">
        <f>'2026 - WIP'!BV25</f>
        <v>1</v>
      </c>
      <c r="CC138" s="23">
        <f>'2026 - WIP'!BW25</f>
        <v>17</v>
      </c>
      <c r="CD138" s="23">
        <f>'2026 - WIP'!BX25</f>
        <v>8</v>
      </c>
      <c r="CE138" s="23">
        <f>'2026 - WIP'!BY25</f>
        <v>56.3</v>
      </c>
      <c r="CF138" s="74">
        <f>'2026 - WIP'!BZ25</f>
        <v>0</v>
      </c>
      <c r="CG138" s="74">
        <f>'2026 - WIP'!CA25</f>
        <v>9.1</v>
      </c>
      <c r="CH138" s="74">
        <f>'2026 - WIP'!CB25</f>
        <v>50</v>
      </c>
      <c r="CI138" s="23">
        <f>'2026 - WIP'!CC25</f>
        <v>9</v>
      </c>
      <c r="CJ138" s="23">
        <f>'2026 - WIP'!CD25</f>
        <v>3429</v>
      </c>
      <c r="CK138" s="55">
        <f>'2026 - WIP'!CE25</f>
        <v>4</v>
      </c>
      <c r="CL138" s="61">
        <f>'2026 - WIP'!CF25</f>
        <v>2.25</v>
      </c>
      <c r="CM138" s="61">
        <f>'2026 - WIP'!CG25</f>
        <v>1</v>
      </c>
      <c r="CN138" s="61">
        <f>'2026 - WIP'!CH25</f>
        <v>2</v>
      </c>
      <c r="CO138" s="73">
        <f>'2026 - WIP'!CI25</f>
        <v>5</v>
      </c>
      <c r="CP138" s="62">
        <f>'2026 - WIP'!CJ25</f>
        <v>0</v>
      </c>
      <c r="CQ138" s="22">
        <f>'2026 - WIP'!CK25</f>
        <v>1877</v>
      </c>
      <c r="CR138" s="23">
        <f>'2026 - WIP'!CL25</f>
        <v>3175</v>
      </c>
      <c r="CS138" s="23">
        <f>'2026 - WIP'!CM25</f>
        <v>13</v>
      </c>
      <c r="CT138" s="23">
        <f>'2026 - WIP'!CN25</f>
        <v>10</v>
      </c>
      <c r="CU138" s="23">
        <f>'2026 - WIP'!CO25</f>
        <v>271</v>
      </c>
      <c r="CV138" s="23">
        <f>'2026 - WIP'!CP25</f>
        <v>175</v>
      </c>
      <c r="CW138" s="23">
        <f>'2026 - WIP'!CQ25</f>
        <v>74.599999999999994</v>
      </c>
      <c r="CX138" s="24">
        <f>'2026 - WIP'!CR25</f>
        <v>4.2</v>
      </c>
      <c r="CY138" s="24">
        <f>'2026 - WIP'!CS25</f>
        <v>2.5</v>
      </c>
      <c r="CZ138" s="23">
        <f>'2026 - WIP'!CT25</f>
        <v>48.4</v>
      </c>
      <c r="DA138" s="23">
        <f>'2026 - WIP'!CU25</f>
        <v>446</v>
      </c>
      <c r="DB138" s="23">
        <f>'2026 - WIP'!CV25</f>
        <v>1726</v>
      </c>
      <c r="DC138" s="55">
        <f>'2026 - WIP'!CW25</f>
        <v>64</v>
      </c>
      <c r="DD138" s="61">
        <f>'2026 - WIP'!CX25</f>
        <v>7</v>
      </c>
      <c r="DE138" s="61">
        <f>'2026 - WIP'!CY25</f>
        <v>3</v>
      </c>
      <c r="DF138" s="61">
        <f>'2026 - WIP'!CZ25</f>
        <v>12</v>
      </c>
      <c r="DG138" s="73">
        <f>'2026 - WIP'!DA25</f>
        <v>1.88</v>
      </c>
      <c r="DH138" s="62">
        <f>'2026 - WIP'!DB25</f>
        <v>14</v>
      </c>
      <c r="DI138" s="22">
        <f>'2026 - WIP'!DC25</f>
        <v>2725</v>
      </c>
      <c r="DJ138" s="23">
        <f>'2026 - WIP'!DD25</f>
        <v>2746</v>
      </c>
      <c r="DK138" s="23">
        <f>'2026 - WIP'!DE25</f>
        <v>22</v>
      </c>
      <c r="DL138" s="23">
        <f>'2026 - WIP'!DF25</f>
        <v>6</v>
      </c>
      <c r="DM138" s="23">
        <f>'2026 - WIP'!DG25</f>
        <v>350</v>
      </c>
      <c r="DN138" s="23">
        <f>'2026 - WIP'!DH25</f>
        <v>211</v>
      </c>
      <c r="DO138" s="23">
        <f>'2026 - WIP'!DI25</f>
        <v>71.3</v>
      </c>
      <c r="DP138" s="74">
        <f>'2026 - WIP'!DJ25</f>
        <v>5.3</v>
      </c>
      <c r="DQ138" s="74">
        <f>'2026 - WIP'!DK25</f>
        <v>3.2</v>
      </c>
      <c r="DR138" s="74">
        <f>'2026 - WIP'!DL25</f>
        <v>44.4</v>
      </c>
      <c r="DS138" s="23">
        <f>'2026 - WIP'!DM25</f>
        <v>426</v>
      </c>
      <c r="DT138" s="23">
        <f>'2026 - WIP'!DN25</f>
        <v>2205</v>
      </c>
      <c r="DU138" s="55">
        <f>'2026 - WIP'!DO25</f>
        <v>72</v>
      </c>
      <c r="DV138" s="61">
        <f>'2026 - WIP'!DP25</f>
        <v>5.9</v>
      </c>
      <c r="DW138" s="61">
        <f>'2026 - WIP'!DQ25</f>
        <v>4</v>
      </c>
      <c r="DX138" s="61">
        <f>'2026 - WIP'!DR25</f>
        <v>9</v>
      </c>
      <c r="DY138" s="73">
        <f>'2026 - WIP'!DS25</f>
        <v>2.83</v>
      </c>
      <c r="DZ138" s="62">
        <f>'2026 - WIP'!DT25</f>
        <v>17</v>
      </c>
      <c r="EA138" s="22">
        <f>'2026 - WIP'!DU25</f>
        <v>855</v>
      </c>
      <c r="EB138" s="23">
        <f>'2026 - WIP'!DV25</f>
        <v>882</v>
      </c>
      <c r="EC138" s="23">
        <f>'2026 - WIP'!DW25</f>
        <v>9</v>
      </c>
      <c r="ED138" s="23">
        <f>'2026 - WIP'!DX25</f>
        <v>0</v>
      </c>
      <c r="EE138" s="23">
        <f>'2026 - WIP'!DY25</f>
        <v>101</v>
      </c>
      <c r="EF138" s="23">
        <f>'2026 - WIP'!DZ25</f>
        <v>69</v>
      </c>
      <c r="EG138" s="23">
        <f>'2026 - WIP'!EA25</f>
        <v>77.7</v>
      </c>
      <c r="EH138" s="24">
        <f>'2026 - WIP'!EB25</f>
        <v>2.7</v>
      </c>
      <c r="EI138" s="24">
        <f>'2026 - WIP'!EC25</f>
        <v>1.5</v>
      </c>
      <c r="EJ138" s="24">
        <f>'2026 - WIP'!ED25</f>
        <v>58.3</v>
      </c>
      <c r="EK138" s="23">
        <f>'2026 - WIP'!EE25</f>
        <v>69</v>
      </c>
      <c r="EL138" s="23">
        <f>'2026 - WIP'!EF25</f>
        <v>605</v>
      </c>
      <c r="EM138" s="55">
        <f>'2026 - WIP'!EG25</f>
        <v>11</v>
      </c>
      <c r="EN138" s="73">
        <f>'2026 - WIP'!EH25</f>
        <v>6.2727272727272725</v>
      </c>
      <c r="EO138" s="61">
        <f>'2026 - WIP'!EI25</f>
        <v>1</v>
      </c>
      <c r="EP138" s="61">
        <f>'2026 - WIP'!EJ25</f>
        <v>0</v>
      </c>
      <c r="EQ138" s="73">
        <f>'2026 - WIP'!EK25</f>
        <v>0.64</v>
      </c>
      <c r="ER138" s="62">
        <f>'2026 - WIP'!EL25</f>
        <v>2</v>
      </c>
    </row>
    <row r="139" spans="1:148" ht="15.75" customHeight="1" x14ac:dyDescent="0.2">
      <c r="A139" s="111">
        <f t="shared" si="8"/>
        <v>137</v>
      </c>
      <c r="B139" s="109">
        <f>'2025'!A14</f>
        <v>12</v>
      </c>
      <c r="C139" s="109">
        <v>2025</v>
      </c>
      <c r="D139" s="86" t="str">
        <f>'2025'!B14</f>
        <v>Riley Leonard</v>
      </c>
      <c r="E139" s="86" t="str" cm="1">
        <f t="array" ref="E139">_xlfn.IFS(F139&gt;13,"Cornerstone",AND(F139&gt;11.5,F139&lt;13),"Elite",AND(F139&gt;10,F139&lt;11.5),"Elite Upside",AND(F139&gt;=8.5,F139&lt;10),"Upside",AND(F139&gt;6.25,F139&lt;8.5),"Upside Lite",AND(F139&gt;4.5,F139&lt;6.25),"Outlier",AND(F139&gt;=3.5,F139&lt;4.5),"Outlier Lite",F139&lt;3.5,"Purgatory")</f>
        <v>Purgatory</v>
      </c>
      <c r="F139" s="11">
        <f>'2025'!C14</f>
        <v>3.3181250000000002</v>
      </c>
      <c r="G139" s="11">
        <f t="shared" si="9"/>
        <v>33.800000000000004</v>
      </c>
      <c r="H139" s="245">
        <f t="shared" si="10"/>
        <v>-0.56800027710059009</v>
      </c>
      <c r="I139" s="43" t="str">
        <f>'2025'!D14</f>
        <v>Notre Dame</v>
      </c>
      <c r="J139" s="14">
        <f>'2025'!E14</f>
        <v>2</v>
      </c>
      <c r="K139" s="44">
        <f>'2025'!F14</f>
        <v>37512</v>
      </c>
      <c r="L139" s="15">
        <f>'2025'!G14</f>
        <v>23.054794520547944</v>
      </c>
      <c r="M139" s="15" t="str">
        <f>'2025'!H14</f>
        <v>SR</v>
      </c>
      <c r="N139" s="15">
        <f>'2025'!I14</f>
        <v>22.635616438356163</v>
      </c>
      <c r="O139" s="15" t="str">
        <f>'2025'!J14</f>
        <v>Run First</v>
      </c>
      <c r="P139" s="14">
        <f>'2025'!K14</f>
        <v>76</v>
      </c>
      <c r="Q139" s="14">
        <f>'2025'!L14</f>
        <v>216</v>
      </c>
      <c r="R139" s="15">
        <f t="shared" si="11"/>
        <v>26.292054246158354</v>
      </c>
      <c r="S139" s="14">
        <f>'2025'!M14</f>
        <v>4.5199999999999996</v>
      </c>
      <c r="T139" s="16">
        <f>'2025'!N14</f>
        <v>6</v>
      </c>
      <c r="U139" s="46">
        <f>'2025'!O14</f>
        <v>0</v>
      </c>
      <c r="V139" s="47">
        <f>'2025'!P14</f>
        <v>0.1320490367775832</v>
      </c>
      <c r="W139" s="47">
        <f>'2025'!Q14</f>
        <v>0.98039867109634549</v>
      </c>
      <c r="X139" s="47">
        <f>'2025'!R14</f>
        <v>0.46873670778392174</v>
      </c>
      <c r="Y139" s="47">
        <f>'2025'!S14</f>
        <v>0.89936908517350156</v>
      </c>
      <c r="Z139" s="17">
        <f>'2025'!T14</f>
        <v>0.93988387813492347</v>
      </c>
      <c r="AA139" s="17">
        <f>'2025'!U14</f>
        <v>0.93988387813492347</v>
      </c>
      <c r="AB139" s="17">
        <f>'2025'!V14</f>
        <v>0.17236783651710352</v>
      </c>
      <c r="AC139" s="17">
        <f>'2025'!W14</f>
        <v>0.29551609990972011</v>
      </c>
      <c r="AD139" s="17">
        <f>'2025'!X14</f>
        <v>0.29551609990972011</v>
      </c>
      <c r="AE139" s="18">
        <f>'2025'!Y14</f>
        <v>0.29551609990972011</v>
      </c>
      <c r="AF139" s="19">
        <f>'2025'!Z14</f>
        <v>19.991780821917807</v>
      </c>
      <c r="AG139" s="20">
        <f>'2025'!AA14</f>
        <v>103.49753529589483</v>
      </c>
      <c r="AH139" s="71">
        <f>'2025'!AB14</f>
        <v>0.66419753086419753</v>
      </c>
      <c r="AI139" s="102">
        <f>'2025'!AC14</f>
        <v>10.598513011152416</v>
      </c>
      <c r="AJ139" s="71">
        <f>'2025'!AD14</f>
        <v>0.78200000000000003</v>
      </c>
      <c r="AK139" s="71">
        <f>'2025'!AE14</f>
        <v>4.0999999999999995E-2</v>
      </c>
      <c r="AL139" s="71">
        <f>'2025'!AF14</f>
        <v>1.7000000000000001E-2</v>
      </c>
      <c r="AM139" s="70">
        <f>'2025'!AG14</f>
        <v>0.48799999999999999</v>
      </c>
      <c r="AN139" s="20">
        <f>'2025'!AH14</f>
        <v>7.3</v>
      </c>
      <c r="AO139" s="20">
        <f>'2025'!AI14</f>
        <v>0.47169811320754718</v>
      </c>
      <c r="AP139" s="76">
        <f>'2025'!AJ14</f>
        <v>5.55</v>
      </c>
      <c r="AQ139" s="21">
        <f>'2025'!AK14</f>
        <v>5</v>
      </c>
      <c r="AR139" s="21">
        <f>'2025'!AL14</f>
        <v>1</v>
      </c>
      <c r="AS139" s="21">
        <f>'2025'!AM14</f>
        <v>8</v>
      </c>
      <c r="AT139" s="21">
        <f>'2025'!AN14</f>
        <v>0</v>
      </c>
      <c r="AU139" s="21">
        <f>'2025'!AO14</f>
        <v>10</v>
      </c>
      <c r="AV139" s="21">
        <f>'2025'!AP14</f>
        <v>4</v>
      </c>
      <c r="AW139" s="21">
        <f>'2025'!AQ14</f>
        <v>10</v>
      </c>
      <c r="AX139" s="21">
        <f>'2025'!AR14</f>
        <v>8</v>
      </c>
      <c r="AY139" s="21">
        <f>'2025'!AS14</f>
        <v>10</v>
      </c>
      <c r="AZ139" s="21">
        <f>'2025'!AT14</f>
        <v>10</v>
      </c>
      <c r="BA139" s="21">
        <f>'2025'!AU14</f>
        <v>1</v>
      </c>
      <c r="BB139" s="21">
        <f>'2025'!AV14</f>
        <v>0</v>
      </c>
      <c r="BC139" s="21">
        <f>'2025'!AW14</f>
        <v>6.5299999999999994</v>
      </c>
      <c r="BD139" s="21">
        <f>'2025'!AX14</f>
        <v>6.5299999999999994</v>
      </c>
      <c r="BE139" s="21">
        <f>'2025'!AY14</f>
        <v>1.425</v>
      </c>
      <c r="BF139" s="130">
        <f>'2025'!AZ14</f>
        <v>0.71250000000000002</v>
      </c>
      <c r="BG139" s="103">
        <f>'2025'!BA14</f>
        <v>0</v>
      </c>
      <c r="BH139" s="23">
        <f>'2025'!BB14</f>
        <v>1</v>
      </c>
      <c r="BI139" s="23">
        <f>'2025'!BC14</f>
        <v>0</v>
      </c>
      <c r="BJ139" s="23">
        <f>'2025'!BD14</f>
        <v>0</v>
      </c>
      <c r="BK139" s="23">
        <f>'2025'!BE14</f>
        <v>0</v>
      </c>
      <c r="BL139" s="23">
        <f>'2025'!BF14</f>
        <v>0</v>
      </c>
      <c r="BM139" s="23">
        <f>'2025'!BG14</f>
        <v>0</v>
      </c>
      <c r="BN139" s="74">
        <f>'2025'!BH14</f>
        <v>0</v>
      </c>
      <c r="BO139" s="74">
        <f>'2025'!BI14</f>
        <v>0</v>
      </c>
      <c r="BP139" s="74">
        <f>'2025'!BJ14</f>
        <v>0</v>
      </c>
      <c r="BQ139" s="23">
        <f>'2025'!BK14</f>
        <v>0</v>
      </c>
      <c r="BR139" s="23">
        <f>'2025'!BL14</f>
        <v>1</v>
      </c>
      <c r="BS139" s="55">
        <f>'2025'!BM14</f>
        <v>0</v>
      </c>
      <c r="BT139" s="61">
        <f>'2025'!BN14</f>
        <v>0</v>
      </c>
      <c r="BU139" s="61">
        <f>'2025'!BO14</f>
        <v>0</v>
      </c>
      <c r="BV139" s="61">
        <f>'2025'!BP14</f>
        <v>0</v>
      </c>
      <c r="BW139" s="72">
        <f>'2025'!BQ14</f>
        <v>0</v>
      </c>
      <c r="BX139" s="61">
        <f>'2025'!BR14</f>
        <v>0</v>
      </c>
      <c r="BY139" s="22">
        <f>'2025'!BS14</f>
        <v>377</v>
      </c>
      <c r="BZ139" s="23">
        <f>'2025'!BT14</f>
        <v>2855</v>
      </c>
      <c r="CA139" s="23">
        <f>'2025'!BU14</f>
        <v>1</v>
      </c>
      <c r="CB139" s="23">
        <f>'2025'!BV14</f>
        <v>1</v>
      </c>
      <c r="CC139" s="23">
        <f>'2025'!BW14</f>
        <v>62</v>
      </c>
      <c r="CD139" s="23">
        <f>'2025'!BX14</f>
        <v>37</v>
      </c>
      <c r="CE139" s="23">
        <f>'2025'!BY14</f>
        <v>74.099999999999994</v>
      </c>
      <c r="CF139" s="74">
        <f>'2025'!BZ14</f>
        <v>1.4</v>
      </c>
      <c r="CG139" s="74">
        <f>'2025'!CA14</f>
        <v>3.4</v>
      </c>
      <c r="CH139" s="74">
        <f>'2025'!CB14</f>
        <v>25</v>
      </c>
      <c r="CI139" s="23">
        <f>'2025'!CC14</f>
        <v>224</v>
      </c>
      <c r="CJ139" s="23">
        <f>'2025'!CD14</f>
        <v>2350</v>
      </c>
      <c r="CK139" s="55">
        <f>'2025'!CE14</f>
        <v>41</v>
      </c>
      <c r="CL139" s="61">
        <f>'2025'!CF14</f>
        <v>5.5</v>
      </c>
      <c r="CM139" s="61">
        <f>'2025'!CG14</f>
        <v>2</v>
      </c>
      <c r="CN139" s="61">
        <f>'2025'!CH14</f>
        <v>10</v>
      </c>
      <c r="CO139" s="73">
        <f>'2025'!CI14</f>
        <v>3.27</v>
      </c>
      <c r="CP139" s="62">
        <f>'2025'!CJ14</f>
        <v>9</v>
      </c>
      <c r="CQ139" s="22">
        <f>'2025'!CK14</f>
        <v>2951</v>
      </c>
      <c r="CR139" s="23">
        <f>'2025'!CL14</f>
        <v>3010</v>
      </c>
      <c r="CS139" s="23">
        <f>'2025'!CM14</f>
        <v>20</v>
      </c>
      <c r="CT139" s="23">
        <f>'2025'!CN14</f>
        <v>6</v>
      </c>
      <c r="CU139" s="23">
        <f>'2025'!CO14</f>
        <v>392</v>
      </c>
      <c r="CV139" s="23">
        <f>'2025'!CP14</f>
        <v>249</v>
      </c>
      <c r="CW139" s="23">
        <f>'2025'!CQ14</f>
        <v>70.7</v>
      </c>
      <c r="CX139" s="24">
        <f>'2025'!CR14</f>
        <v>3.8</v>
      </c>
      <c r="CY139" s="24">
        <f>'2025'!CS14</f>
        <v>1.7</v>
      </c>
      <c r="CZ139" s="23">
        <f>'2025'!CT14</f>
        <v>43.1</v>
      </c>
      <c r="DA139" s="23">
        <f>'2025'!CU14</f>
        <v>776</v>
      </c>
      <c r="DB139" s="23">
        <f>'2025'!CV14</f>
        <v>2497</v>
      </c>
      <c r="DC139" s="55">
        <f>'2025'!CW14</f>
        <v>118</v>
      </c>
      <c r="DD139" s="61">
        <f>'2025'!CX14</f>
        <v>6.6</v>
      </c>
      <c r="DE139" s="61">
        <f>'2025'!CY14</f>
        <v>13</v>
      </c>
      <c r="DF139" s="61">
        <f>'2025'!CZ14</f>
        <v>20</v>
      </c>
      <c r="DG139" s="73">
        <f>'2025'!DA14</f>
        <v>3.19</v>
      </c>
      <c r="DH139" s="62">
        <f>'2025'!DB14</f>
        <v>21</v>
      </c>
      <c r="DI139" s="22">
        <f>'2025'!DC14</f>
        <v>1102</v>
      </c>
      <c r="DJ139" s="23">
        <f>'2025'!DD14</f>
        <v>2351</v>
      </c>
      <c r="DK139" s="23">
        <f>'2025'!DE14</f>
        <v>3</v>
      </c>
      <c r="DL139" s="23">
        <f>'2025'!DF14</f>
        <v>3</v>
      </c>
      <c r="DM139" s="23">
        <f>'2025'!DG14</f>
        <v>167</v>
      </c>
      <c r="DN139" s="23">
        <f>'2025'!DH14</f>
        <v>95</v>
      </c>
      <c r="DO139" s="23">
        <f>'2025'!DI14</f>
        <v>70.2</v>
      </c>
      <c r="DP139" s="74">
        <f>'2025'!DJ14</f>
        <v>2.2000000000000002</v>
      </c>
      <c r="DQ139" s="74">
        <f>'2025'!DK14</f>
        <v>2.8</v>
      </c>
      <c r="DR139" s="74">
        <f>'2025'!DL14</f>
        <v>33.299999999999997</v>
      </c>
      <c r="DS139" s="23">
        <f>'2025'!DM14</f>
        <v>388</v>
      </c>
      <c r="DT139" s="23">
        <f>'2025'!DN14</f>
        <v>2251</v>
      </c>
      <c r="DU139" s="55">
        <f>'2025'!DO14</f>
        <v>53</v>
      </c>
      <c r="DV139" s="61">
        <f>'2025'!DP14</f>
        <v>7.3</v>
      </c>
      <c r="DW139" s="61">
        <f>'2025'!DQ14</f>
        <v>4</v>
      </c>
      <c r="DX139" s="61">
        <f>'2025'!DR14</f>
        <v>25</v>
      </c>
      <c r="DY139" s="73">
        <f>'2025'!DS14</f>
        <v>5.55</v>
      </c>
      <c r="DZ139" s="62">
        <f>'2025'!DT14</f>
        <v>14</v>
      </c>
      <c r="EA139" s="22">
        <f>'2025'!DU14</f>
        <v>2851</v>
      </c>
      <c r="EB139" s="23">
        <f>'2025'!DV14</f>
        <v>3170</v>
      </c>
      <c r="EC139" s="23">
        <f>'2025'!DW14</f>
        <v>21</v>
      </c>
      <c r="ED139" s="23">
        <f>'2025'!DX14</f>
        <v>8</v>
      </c>
      <c r="EE139" s="23">
        <f>'2025'!DY14</f>
        <v>405</v>
      </c>
      <c r="EF139" s="23">
        <f>'2025'!DZ14</f>
        <v>269</v>
      </c>
      <c r="EG139" s="23">
        <f>'2025'!EA14</f>
        <v>78.2</v>
      </c>
      <c r="EH139" s="24">
        <f>'2025'!EB14</f>
        <v>4.0999999999999996</v>
      </c>
      <c r="EI139" s="24">
        <f>'2025'!EC14</f>
        <v>2</v>
      </c>
      <c r="EJ139" s="24">
        <f>'2025'!ED14</f>
        <v>48.8</v>
      </c>
      <c r="EK139" s="23">
        <f>'2025'!EE14</f>
        <v>982</v>
      </c>
      <c r="EL139" s="23">
        <f>'2025'!EF14</f>
        <v>3323</v>
      </c>
      <c r="EM139" s="55">
        <f>'2025'!EG14</f>
        <v>173</v>
      </c>
      <c r="EN139" s="73">
        <f>'2025'!EH14</f>
        <v>5.7</v>
      </c>
      <c r="EO139" s="61">
        <f>'2025'!EI14</f>
        <v>17</v>
      </c>
      <c r="EP139" s="61">
        <f>'2025'!EJ14</f>
        <v>42</v>
      </c>
      <c r="EQ139" s="73">
        <f>'2025'!EK14</f>
        <v>3.18</v>
      </c>
      <c r="ER139" s="62">
        <f>'2025'!EL14</f>
        <v>25</v>
      </c>
    </row>
    <row r="140" spans="1:148" ht="15.75" customHeight="1" x14ac:dyDescent="0.2">
      <c r="A140" s="111">
        <f t="shared" si="8"/>
        <v>138</v>
      </c>
      <c r="B140" s="109">
        <f>'2015'!A9</f>
        <v>7</v>
      </c>
      <c r="C140" s="109">
        <v>2015</v>
      </c>
      <c r="D140" s="86" t="str">
        <f>'2015'!B9</f>
        <v>Blake Sims</v>
      </c>
      <c r="E140" s="86" t="str" cm="1">
        <f t="array" ref="E140">_xlfn.IFS(F140&gt;13,"Cornerstone",AND(F140&gt;11.5,F140&lt;13),"Elite",AND(F140&gt;10,F140&lt;11.5),"Elite Upside",AND(F140&gt;=8.5,F140&lt;10),"Upside",AND(F140&gt;6.25,F140&lt;8.5),"Upside Lite",AND(F140&gt;4.5,F140&lt;6.25),"Outlier",AND(F140&gt;=3.5,F140&lt;4.5),"Outlier Lite",F140&lt;3.5,"Purgatory")</f>
        <v>Purgatory</v>
      </c>
      <c r="F140" s="11">
        <f>'2015'!C9</f>
        <v>3.2570312499999998</v>
      </c>
      <c r="G140" s="11">
        <f t="shared" si="9"/>
        <v>33.300000000000004</v>
      </c>
      <c r="H140" s="245">
        <f t="shared" si="10"/>
        <v>-0.58583595538037425</v>
      </c>
      <c r="I140" s="43" t="str">
        <f>'2015'!D9</f>
        <v>Alabama</v>
      </c>
      <c r="J140" s="14">
        <f>'2015'!E9</f>
        <v>1</v>
      </c>
      <c r="K140" s="44">
        <f>'2015'!F9</f>
        <v>33606</v>
      </c>
      <c r="L140" s="15">
        <f>'2015'!G9</f>
        <v>33.756164383561647</v>
      </c>
      <c r="M140" s="15" t="str">
        <f>'2015'!H9</f>
        <v>SR</v>
      </c>
      <c r="N140" s="15">
        <f>'2015'!I9</f>
        <v>23.328767123287673</v>
      </c>
      <c r="O140" s="15" t="str">
        <f>'2015'!J9</f>
        <v>Mobile Passer</v>
      </c>
      <c r="P140" s="14">
        <f>'2015'!K9</f>
        <v>71</v>
      </c>
      <c r="Q140" s="14">
        <f>'2015'!L9</f>
        <v>219</v>
      </c>
      <c r="R140" s="15">
        <f t="shared" si="11"/>
        <v>30.543961980603989</v>
      </c>
      <c r="S140" s="14">
        <f>'2015'!M9</f>
        <v>4.57</v>
      </c>
      <c r="T140" s="16">
        <f>'2015'!N9</f>
        <v>0</v>
      </c>
      <c r="U140" s="46">
        <f>'2015'!O9</f>
        <v>0</v>
      </c>
      <c r="V140" s="47">
        <f>'2015'!P9</f>
        <v>0</v>
      </c>
      <c r="W140" s="47">
        <f>'2015'!Q9</f>
        <v>2.5229357798165139E-2</v>
      </c>
      <c r="X140" s="47">
        <f>'2015'!R9</f>
        <v>5.1702786377708976E-2</v>
      </c>
      <c r="Y140" s="47">
        <f>'2015'!S9</f>
        <v>0.8928020565552699</v>
      </c>
      <c r="Z140" s="17">
        <f>'2015'!T9</f>
        <v>0.8928020565552699</v>
      </c>
      <c r="AA140" s="17">
        <f>'2015'!U9</f>
        <v>0.8928020565552699</v>
      </c>
      <c r="AB140" s="17">
        <f>'2015'!V9</f>
        <v>0</v>
      </c>
      <c r="AC140" s="17">
        <f>'2015'!W9</f>
        <v>0.14747608050148467</v>
      </c>
      <c r="AD140" s="17">
        <f>'2015'!X9</f>
        <v>0.14747608050148467</v>
      </c>
      <c r="AE140" s="18">
        <f>'2015'!Y9</f>
        <v>0.14747608050148467</v>
      </c>
      <c r="AF140" s="19">
        <f>'2015'!Z9</f>
        <v>22.673972602739727</v>
      </c>
      <c r="AG140" s="20">
        <f>'2015'!AA9</f>
        <v>100.41747809719602</v>
      </c>
      <c r="AH140" s="71">
        <f>'2015'!AB9</f>
        <v>0.64194373401534521</v>
      </c>
      <c r="AI140" s="102">
        <f>'2015'!AC9</f>
        <v>13.836653386454183</v>
      </c>
      <c r="AJ140" s="71">
        <f>'2015'!AD9</f>
        <v>0.74199999999999999</v>
      </c>
      <c r="AK140" s="71">
        <f>'2015'!AE9</f>
        <v>4.2000000000000003E-2</v>
      </c>
      <c r="AL140" s="71">
        <f>'2015'!AF9</f>
        <v>2.6000000000000002E-2</v>
      </c>
      <c r="AM140" s="70">
        <f>'2015'!AG9</f>
        <v>0.40299999999999997</v>
      </c>
      <c r="AN140" s="20">
        <f>'2015'!AH9</f>
        <v>6.1232876712328768</v>
      </c>
      <c r="AO140" s="20">
        <f>'2015'!AI9</f>
        <v>0.23287671232876711</v>
      </c>
      <c r="AP140" s="76">
        <f>'2015'!AJ9</f>
        <v>2.04</v>
      </c>
      <c r="AQ140" s="21">
        <f>'2015'!AK9</f>
        <v>0</v>
      </c>
      <c r="AR140" s="21">
        <f>'2015'!AL9</f>
        <v>9</v>
      </c>
      <c r="AS140" s="21">
        <f>'2015'!AM9</f>
        <v>4</v>
      </c>
      <c r="AT140" s="21">
        <f>'2015'!AN9</f>
        <v>0</v>
      </c>
      <c r="AU140" s="21">
        <f>'2015'!AO9</f>
        <v>8</v>
      </c>
      <c r="AV140" s="21">
        <f>'2015'!AP9</f>
        <v>0</v>
      </c>
      <c r="AW140" s="21">
        <f>'2015'!AQ9</f>
        <v>6</v>
      </c>
      <c r="AX140" s="21">
        <f>'2015'!AR9</f>
        <v>6</v>
      </c>
      <c r="AY140" s="21">
        <f>'2015'!AS9</f>
        <v>7</v>
      </c>
      <c r="AZ140" s="21">
        <f>'2015'!AT9</f>
        <v>3</v>
      </c>
      <c r="BA140" s="21">
        <f>'2015'!AU9</f>
        <v>0</v>
      </c>
      <c r="BB140" s="21">
        <f>'2015'!AV9</f>
        <v>0</v>
      </c>
      <c r="BC140" s="21">
        <f>'2015'!AW9</f>
        <v>6.55</v>
      </c>
      <c r="BD140" s="21">
        <f>'2015'!AX9</f>
        <v>6.55</v>
      </c>
      <c r="BE140" s="21">
        <f>'2015'!AY9</f>
        <v>0.82499999999999996</v>
      </c>
      <c r="BF140" s="130">
        <f>'2015'!AZ9</f>
        <v>0.61874999999999991</v>
      </c>
      <c r="BG140" s="103">
        <f>'2015'!BA9</f>
        <v>0</v>
      </c>
      <c r="BH140" s="23">
        <f>'2015'!BB9</f>
        <v>1</v>
      </c>
      <c r="BI140" s="23">
        <f>'2015'!BC9</f>
        <v>0</v>
      </c>
      <c r="BJ140" s="23">
        <f>'2015'!BD9</f>
        <v>0</v>
      </c>
      <c r="BK140" s="23">
        <f>'2015'!BE9</f>
        <v>0</v>
      </c>
      <c r="BL140" s="23">
        <f>'2015'!BF9</f>
        <v>0</v>
      </c>
      <c r="BM140" s="23">
        <f>'2015'!BG9</f>
        <v>0</v>
      </c>
      <c r="BN140" s="74">
        <f>'2015'!BH9</f>
        <v>0</v>
      </c>
      <c r="BO140" s="74">
        <f>'2015'!BI9</f>
        <v>0</v>
      </c>
      <c r="BP140" s="74">
        <f>'2015'!BJ9</f>
        <v>0</v>
      </c>
      <c r="BQ140" s="23">
        <f>'2015'!BK9</f>
        <v>0</v>
      </c>
      <c r="BR140" s="23">
        <f>'2015'!BL9</f>
        <v>1</v>
      </c>
      <c r="BS140" s="55">
        <f>'2015'!BM9</f>
        <v>0</v>
      </c>
      <c r="BT140" s="61">
        <f>'2015'!BN9</f>
        <v>0</v>
      </c>
      <c r="BU140" s="61">
        <f>'2015'!BO9</f>
        <v>0</v>
      </c>
      <c r="BV140" s="61">
        <f>'2015'!BP9</f>
        <v>0</v>
      </c>
      <c r="BW140" s="72">
        <f>'2015'!BQ9</f>
        <v>0</v>
      </c>
      <c r="BX140" s="61">
        <f>'2015'!BR9</f>
        <v>0</v>
      </c>
      <c r="BY140" s="22">
        <f>'2015'!BS9</f>
        <v>0</v>
      </c>
      <c r="BZ140" s="23">
        <f>'2015'!BT9</f>
        <v>1</v>
      </c>
      <c r="CA140" s="23">
        <f>'2015'!BU9</f>
        <v>0</v>
      </c>
      <c r="CB140" s="23">
        <f>'2015'!BV9</f>
        <v>0</v>
      </c>
      <c r="CC140" s="23">
        <f>'2015'!BW9</f>
        <v>0</v>
      </c>
      <c r="CD140" s="23">
        <f>'2015'!BX9</f>
        <v>0</v>
      </c>
      <c r="CE140" s="23">
        <f>'2015'!BY9</f>
        <v>0</v>
      </c>
      <c r="CF140" s="74">
        <f>'2015'!BZ9</f>
        <v>0</v>
      </c>
      <c r="CG140" s="74">
        <f>'2015'!CA9</f>
        <v>0</v>
      </c>
      <c r="CH140" s="74">
        <f>'2015'!CB9</f>
        <v>0</v>
      </c>
      <c r="CI140" s="23">
        <f>'2015'!CC9</f>
        <v>0</v>
      </c>
      <c r="CJ140" s="23">
        <f>'2015'!CD9</f>
        <v>1</v>
      </c>
      <c r="CK140" s="55">
        <f>'2015'!CE9</f>
        <v>0</v>
      </c>
      <c r="CL140" s="61">
        <f>'2015'!CF9</f>
        <v>0</v>
      </c>
      <c r="CM140" s="61">
        <f>'2015'!CG9</f>
        <v>0</v>
      </c>
      <c r="CN140" s="61">
        <f>'2015'!CH9</f>
        <v>0</v>
      </c>
      <c r="CO140" s="73">
        <f>'2015'!CI9</f>
        <v>0</v>
      </c>
      <c r="CP140" s="62">
        <f>'2015'!CJ9</f>
        <v>0</v>
      </c>
      <c r="CQ140" s="22">
        <f>'2015'!CK9</f>
        <v>77</v>
      </c>
      <c r="CR140" s="23">
        <f>'2015'!CL9</f>
        <v>3052</v>
      </c>
      <c r="CS140" s="23">
        <f>'2015'!CM9</f>
        <v>0</v>
      </c>
      <c r="CT140" s="23">
        <f>'2015'!CN9</f>
        <v>0</v>
      </c>
      <c r="CU140" s="23">
        <f>'2015'!CO9</f>
        <v>10</v>
      </c>
      <c r="CV140" s="23">
        <f>'2015'!CP9</f>
        <v>5</v>
      </c>
      <c r="CW140" s="23">
        <f>'2015'!CQ9</f>
        <v>0</v>
      </c>
      <c r="CX140" s="24">
        <f>'2015'!CR9</f>
        <v>0</v>
      </c>
      <c r="CY140" s="24">
        <f>'2015'!CS9</f>
        <v>0</v>
      </c>
      <c r="CZ140" s="23">
        <f>'2015'!CT9</f>
        <v>0</v>
      </c>
      <c r="DA140" s="23">
        <f>'2015'!CU9</f>
        <v>0</v>
      </c>
      <c r="DB140" s="23">
        <f>'2015'!CV9</f>
        <v>1</v>
      </c>
      <c r="DC140" s="55">
        <f>'2015'!CW9</f>
        <v>0</v>
      </c>
      <c r="DD140" s="61">
        <f>'2015'!CX9</f>
        <v>0</v>
      </c>
      <c r="DE140" s="61">
        <f>'2015'!CY9</f>
        <v>0</v>
      </c>
      <c r="DF140" s="61">
        <f>'2015'!CZ9</f>
        <v>0</v>
      </c>
      <c r="DG140" s="73">
        <f>'2015'!DA9</f>
        <v>0</v>
      </c>
      <c r="DH140" s="62">
        <f>'2015'!DB9</f>
        <v>0</v>
      </c>
      <c r="DI140" s="22">
        <f>'2015'!DC9</f>
        <v>167</v>
      </c>
      <c r="DJ140" s="23">
        <f>'2015'!DD9</f>
        <v>3230</v>
      </c>
      <c r="DK140" s="23">
        <f>'2015'!DE9</f>
        <v>2</v>
      </c>
      <c r="DL140" s="23">
        <f>'2015'!DF9</f>
        <v>0</v>
      </c>
      <c r="DM140" s="23">
        <f>'2015'!DG9</f>
        <v>29</v>
      </c>
      <c r="DN140" s="23">
        <f>'2015'!DH9</f>
        <v>18</v>
      </c>
      <c r="DO140" s="23">
        <f>'2015'!DI9</f>
        <v>0</v>
      </c>
      <c r="DP140" s="74">
        <f>'2015'!DJ9</f>
        <v>0</v>
      </c>
      <c r="DQ140" s="74">
        <f>'2015'!DK9</f>
        <v>0</v>
      </c>
      <c r="DR140" s="74">
        <f>'2015'!DL9</f>
        <v>0</v>
      </c>
      <c r="DS140" s="23">
        <f>'2015'!DM9</f>
        <v>0</v>
      </c>
      <c r="DT140" s="23">
        <f>'2015'!DN9</f>
        <v>1</v>
      </c>
      <c r="DU140" s="55">
        <f>'2015'!DO9</f>
        <v>0</v>
      </c>
      <c r="DV140" s="61">
        <f>'2015'!DP9</f>
        <v>0</v>
      </c>
      <c r="DW140" s="61">
        <f>'2015'!DQ9</f>
        <v>0</v>
      </c>
      <c r="DX140" s="61">
        <f>'2015'!DR9</f>
        <v>0</v>
      </c>
      <c r="DY140" s="73">
        <f>'2015'!DS9</f>
        <v>0</v>
      </c>
      <c r="DZ140" s="62">
        <f>'2015'!DT9</f>
        <v>0</v>
      </c>
      <c r="EA140" s="22">
        <f>'2015'!DU9</f>
        <v>3473</v>
      </c>
      <c r="EB140" s="23">
        <f>'2015'!DV9</f>
        <v>3890</v>
      </c>
      <c r="EC140" s="23">
        <f>'2015'!DW9</f>
        <v>28</v>
      </c>
      <c r="ED140" s="23">
        <f>'2015'!DX9</f>
        <v>10</v>
      </c>
      <c r="EE140" s="23">
        <f>'2015'!DY9</f>
        <v>391</v>
      </c>
      <c r="EF140" s="23">
        <f>'2015'!DZ9</f>
        <v>251</v>
      </c>
      <c r="EG140" s="23">
        <f>'2015'!EA9</f>
        <v>74.2</v>
      </c>
      <c r="EH140" s="24">
        <f>'2015'!EB9</f>
        <v>4.2</v>
      </c>
      <c r="EI140" s="24">
        <f>'2015'!EC9</f>
        <v>2.6</v>
      </c>
      <c r="EJ140" s="24">
        <f>'2015'!ED9</f>
        <v>40.299999999999997</v>
      </c>
      <c r="EK140" s="23">
        <f>'2015'!EE9</f>
        <v>447</v>
      </c>
      <c r="EL140" s="23">
        <f>'2015'!EF9</f>
        <v>3031</v>
      </c>
      <c r="EM140" s="55">
        <f>'2015'!EG9</f>
        <v>73</v>
      </c>
      <c r="EN140" s="73">
        <f>'2015'!EH9</f>
        <v>6.1232876712328768</v>
      </c>
      <c r="EO140" s="61">
        <f>'2015'!EI9</f>
        <v>7</v>
      </c>
      <c r="EP140" s="61">
        <f>'2015'!EJ9</f>
        <v>17</v>
      </c>
      <c r="EQ140" s="73">
        <f>'2015'!EK9</f>
        <v>2.04</v>
      </c>
      <c r="ER140" s="62">
        <f>'2015'!EL9</f>
        <v>13</v>
      </c>
    </row>
    <row r="141" spans="1:148" ht="15.75" customHeight="1" x14ac:dyDescent="0.2">
      <c r="A141" s="111">
        <f t="shared" si="8"/>
        <v>139</v>
      </c>
      <c r="B141" s="109">
        <f>'2022'!A12</f>
        <v>10</v>
      </c>
      <c r="C141" s="109">
        <v>2022</v>
      </c>
      <c r="D141" s="86" t="str">
        <f>'2022'!B12</f>
        <v>Carson Strong</v>
      </c>
      <c r="E141" s="86" t="str" cm="1">
        <f t="array" ref="E141">_xlfn.IFS(F141&gt;13,"Cornerstone",AND(F141&gt;11.5,F141&lt;13),"Elite",AND(F141&gt;10,F141&lt;11.5),"Elite Upside",AND(F141&gt;=8.5,F141&lt;10),"Upside",AND(F141&gt;6.25,F141&lt;8.5),"Upside Lite",AND(F141&gt;4.5,F141&lt;6.25),"Outlier",AND(F141&gt;=3.5,F141&lt;4.5),"Outlier Lite",F141&lt;3.5,"Purgatory")</f>
        <v>Purgatory</v>
      </c>
      <c r="F141" s="11">
        <f>'2022'!C12</f>
        <v>3.2562499999999996</v>
      </c>
      <c r="G141" s="11">
        <f t="shared" si="9"/>
        <v>32.800000000000004</v>
      </c>
      <c r="H141" s="245">
        <f t="shared" si="10"/>
        <v>-0.58606403310773725</v>
      </c>
      <c r="I141" s="43" t="str">
        <f>'2022'!D12</f>
        <v>Nevada</v>
      </c>
      <c r="J141" s="14">
        <f>'2022'!E12</f>
        <v>7</v>
      </c>
      <c r="K141" s="44">
        <f>'2022'!F12</f>
        <v>36417</v>
      </c>
      <c r="L141" s="15">
        <f>'2022'!G12</f>
        <v>26.054794520547944</v>
      </c>
      <c r="M141" s="15" t="str">
        <f>'2022'!H12</f>
        <v>SR</v>
      </c>
      <c r="N141" s="15">
        <f>'2022'!I12</f>
        <v>22.632876712328766</v>
      </c>
      <c r="O141" s="15" t="str">
        <f>'2022'!J12</f>
        <v>Pocket Passer</v>
      </c>
      <c r="P141" s="14">
        <f>'2022'!K12</f>
        <v>75</v>
      </c>
      <c r="Q141" s="14">
        <f>'2022'!L12</f>
        <v>226</v>
      </c>
      <c r="R141" s="15">
        <f t="shared" si="11"/>
        <v>28.247750291056139</v>
      </c>
      <c r="S141" s="14">
        <f>'2022'!M12</f>
        <v>4.9000000000000004</v>
      </c>
      <c r="T141" s="16">
        <f>'2022'!N12</f>
        <v>0</v>
      </c>
      <c r="U141" s="46">
        <f>'2022'!O12</f>
        <v>0</v>
      </c>
      <c r="V141" s="47">
        <f>'2022'!P12</f>
        <v>0</v>
      </c>
      <c r="W141" s="47">
        <f>'2022'!Q12</f>
        <v>0.71965495995070861</v>
      </c>
      <c r="X141" s="47">
        <f>'2022'!R12</f>
        <v>0.99408077994428967</v>
      </c>
      <c r="Y141" s="47">
        <f>'2022'!S12</f>
        <v>0.93155555555555558</v>
      </c>
      <c r="Z141" s="17">
        <f>'2022'!T12</f>
        <v>0.96281816774992257</v>
      </c>
      <c r="AA141" s="17">
        <f>'2022'!U12</f>
        <v>0.72211362581244187</v>
      </c>
      <c r="AB141" s="17">
        <f>'2022'!V12</f>
        <v>4.8528241845664281E-2</v>
      </c>
      <c r="AC141" s="17">
        <f>'2022'!W12</f>
        <v>2.8682170542635659E-2</v>
      </c>
      <c r="AD141" s="17">
        <f>'2022'!X12</f>
        <v>3.860520619414997E-2</v>
      </c>
      <c r="AE141" s="18">
        <f>'2022'!Y12</f>
        <v>2.8953904645612476E-2</v>
      </c>
      <c r="AF141" s="19">
        <f>'2022'!Z12</f>
        <v>19.975342465753425</v>
      </c>
      <c r="AG141" s="20">
        <f>'2022'!AA12</f>
        <v>78.406869551958479</v>
      </c>
      <c r="AH141" s="71">
        <f>'2022'!AB12</f>
        <v>0.70140845070422531</v>
      </c>
      <c r="AI141" s="102">
        <f>'2022'!AC12</f>
        <v>11.422343324250681</v>
      </c>
      <c r="AJ141" s="71">
        <f>'2022'!AD12</f>
        <v>0.80200000000000005</v>
      </c>
      <c r="AK141" s="71">
        <f>'2022'!AE12</f>
        <v>6.0999999999999999E-2</v>
      </c>
      <c r="AL141" s="71">
        <f>'2022'!AF12</f>
        <v>1.7000000000000001E-2</v>
      </c>
      <c r="AM141" s="70">
        <f>'2022'!AG12</f>
        <v>0.5</v>
      </c>
      <c r="AN141" s="20">
        <f>'2022'!AH12</f>
        <v>3.4</v>
      </c>
      <c r="AO141" s="20">
        <f>'2022'!AI12</f>
        <v>0</v>
      </c>
      <c r="AP141" s="76">
        <f>'2022'!AJ12</f>
        <v>1.94</v>
      </c>
      <c r="AQ141" s="21">
        <f>'2022'!AK12</f>
        <v>5</v>
      </c>
      <c r="AR141" s="21">
        <f>'2022'!AL12</f>
        <v>3</v>
      </c>
      <c r="AS141" s="21">
        <f>'2022'!AM12</f>
        <v>10</v>
      </c>
      <c r="AT141" s="21">
        <f>'2022'!AN12</f>
        <v>4</v>
      </c>
      <c r="AU141" s="21">
        <f>'2022'!AO12</f>
        <v>10</v>
      </c>
      <c r="AV141" s="21">
        <f>'2022'!AP12</f>
        <v>5</v>
      </c>
      <c r="AW141" s="21">
        <f>'2022'!AQ12</f>
        <v>0</v>
      </c>
      <c r="AX141" s="21">
        <f>'2022'!AR12</f>
        <v>0</v>
      </c>
      <c r="AY141" s="21">
        <f>'2022'!AS12</f>
        <v>0</v>
      </c>
      <c r="AZ141" s="21">
        <f>'2022'!AT12</f>
        <v>2</v>
      </c>
      <c r="BA141" s="21">
        <f>'2022'!AU12</f>
        <v>0</v>
      </c>
      <c r="BB141" s="21">
        <f>'2022'!AV12</f>
        <v>0</v>
      </c>
      <c r="BC141" s="21">
        <f>'2022'!AW12</f>
        <v>9.35</v>
      </c>
      <c r="BD141" s="21">
        <f>'2022'!AX12</f>
        <v>7.0124999999999993</v>
      </c>
      <c r="BE141" s="21">
        <f>'2022'!AY12</f>
        <v>7.4999999999999997E-2</v>
      </c>
      <c r="BF141" s="130">
        <f>'2022'!AZ12</f>
        <v>0</v>
      </c>
      <c r="BG141" s="103">
        <f>'2022'!BA12</f>
        <v>0</v>
      </c>
      <c r="BH141" s="23">
        <f>'2022'!BB12</f>
        <v>1</v>
      </c>
      <c r="BI141" s="23">
        <f>'2022'!BC12</f>
        <v>0</v>
      </c>
      <c r="BJ141" s="23">
        <f>'2022'!BD12</f>
        <v>0</v>
      </c>
      <c r="BK141" s="23">
        <f>'2022'!BE12</f>
        <v>0</v>
      </c>
      <c r="BL141" s="23">
        <f>'2022'!BF12</f>
        <v>0</v>
      </c>
      <c r="BM141" s="23">
        <f>'2022'!BG12</f>
        <v>0</v>
      </c>
      <c r="BN141" s="74">
        <f>'2022'!BH12</f>
        <v>0</v>
      </c>
      <c r="BO141" s="74">
        <f>'2022'!BI12</f>
        <v>0</v>
      </c>
      <c r="BP141" s="74">
        <f>'2022'!BJ12</f>
        <v>0</v>
      </c>
      <c r="BQ141" s="23">
        <f>'2022'!BK12</f>
        <v>0</v>
      </c>
      <c r="BR141" s="23">
        <f>'2022'!BL12</f>
        <v>1</v>
      </c>
      <c r="BS141" s="55">
        <f>'2022'!BM12</f>
        <v>0</v>
      </c>
      <c r="BT141" s="61">
        <f>'2022'!BN12</f>
        <v>0</v>
      </c>
      <c r="BU141" s="61">
        <f>'2022'!BO12</f>
        <v>0</v>
      </c>
      <c r="BV141" s="61">
        <f>'2022'!BP12</f>
        <v>0</v>
      </c>
      <c r="BW141" s="72">
        <f>'2022'!BQ12</f>
        <v>0</v>
      </c>
      <c r="BX141" s="61">
        <f>'2022'!BR12</f>
        <v>0</v>
      </c>
      <c r="BY141" s="22">
        <f>'2022'!BS12</f>
        <v>0</v>
      </c>
      <c r="BZ141" s="23">
        <f>'2022'!BT12</f>
        <v>1</v>
      </c>
      <c r="CA141" s="23">
        <f>'2022'!BU12</f>
        <v>0</v>
      </c>
      <c r="CB141" s="23">
        <f>'2022'!BV12</f>
        <v>0</v>
      </c>
      <c r="CC141" s="23">
        <f>'2022'!BW12</f>
        <v>0</v>
      </c>
      <c r="CD141" s="23">
        <f>'2022'!BX12</f>
        <v>0</v>
      </c>
      <c r="CE141" s="23">
        <f>'2022'!BY12</f>
        <v>0</v>
      </c>
      <c r="CF141" s="74">
        <f>'2022'!BZ12</f>
        <v>0</v>
      </c>
      <c r="CG141" s="74">
        <f>'2022'!CA12</f>
        <v>0</v>
      </c>
      <c r="CH141" s="74">
        <f>'2022'!CB12</f>
        <v>0</v>
      </c>
      <c r="CI141" s="23">
        <f>'2022'!CC12</f>
        <v>4</v>
      </c>
      <c r="CJ141" s="23">
        <f>'2022'!CD12</f>
        <v>2096</v>
      </c>
      <c r="CK141" s="55">
        <f>'2022'!CE12</f>
        <v>1</v>
      </c>
      <c r="CL141" s="61">
        <f>'2022'!CF12</f>
        <v>4</v>
      </c>
      <c r="CM141" s="61">
        <f>'2022'!CG12</f>
        <v>0</v>
      </c>
      <c r="CN141" s="61">
        <f>'2022'!CH12</f>
        <v>0</v>
      </c>
      <c r="CO141" s="73">
        <f>'2022'!CI12</f>
        <v>1</v>
      </c>
      <c r="CP141" s="62">
        <f>'2022'!CJ12</f>
        <v>0</v>
      </c>
      <c r="CQ141" s="22">
        <f>'2022'!CK12</f>
        <v>2336</v>
      </c>
      <c r="CR141" s="23">
        <f>'2022'!CL12</f>
        <v>3246</v>
      </c>
      <c r="CS141" s="23">
        <f>'2022'!CM12</f>
        <v>11</v>
      </c>
      <c r="CT141" s="23">
        <f>'2022'!CN12</f>
        <v>7</v>
      </c>
      <c r="CU141" s="23">
        <f>'2022'!CO12</f>
        <v>375</v>
      </c>
      <c r="CV141" s="23">
        <f>'2022'!CP12</f>
        <v>237</v>
      </c>
      <c r="CW141" s="23">
        <f>'2022'!CQ12</f>
        <v>72.599999999999994</v>
      </c>
      <c r="CX141" s="24">
        <f>'2022'!CR12</f>
        <v>3.3</v>
      </c>
      <c r="CY141" s="24">
        <f>'2022'!CS12</f>
        <v>2.7</v>
      </c>
      <c r="CZ141" s="23">
        <f>'2022'!CT12</f>
        <v>30.2</v>
      </c>
      <c r="DA141" s="23">
        <f>'2022'!CU12</f>
        <v>150</v>
      </c>
      <c r="DB141" s="23">
        <f>'2022'!CV12</f>
        <v>1725</v>
      </c>
      <c r="DC141" s="55">
        <f>'2022'!CW12</f>
        <v>9</v>
      </c>
      <c r="DD141" s="61">
        <f>'2022'!CX12</f>
        <v>4.0999999999999996</v>
      </c>
      <c r="DE141" s="61">
        <f>'2022'!CY12</f>
        <v>0</v>
      </c>
      <c r="DF141" s="61">
        <f>'2022'!CZ12</f>
        <v>0</v>
      </c>
      <c r="DG141" s="73">
        <f>'2022'!DA12</f>
        <v>1.1399999999999999</v>
      </c>
      <c r="DH141" s="62">
        <f>'2022'!DB12</f>
        <v>6</v>
      </c>
      <c r="DI141" s="22">
        <f>'2022'!DC12</f>
        <v>2855</v>
      </c>
      <c r="DJ141" s="23">
        <f>'2022'!DD12</f>
        <v>2872</v>
      </c>
      <c r="DK141" s="23">
        <f>'2022'!DE12</f>
        <v>27</v>
      </c>
      <c r="DL141" s="23">
        <f>'2022'!DF12</f>
        <v>4</v>
      </c>
      <c r="DM141" s="23">
        <f>'2022'!DG12</f>
        <v>355</v>
      </c>
      <c r="DN141" s="23">
        <f>'2022'!DH12</f>
        <v>249</v>
      </c>
      <c r="DO141" s="23">
        <f>'2022'!DI12</f>
        <v>80.2</v>
      </c>
      <c r="DP141" s="74">
        <f>'2022'!DJ12</f>
        <v>6.1</v>
      </c>
      <c r="DQ141" s="74">
        <f>'2022'!DK12</f>
        <v>1.7</v>
      </c>
      <c r="DR141" s="74">
        <f>'2022'!DL12</f>
        <v>50</v>
      </c>
      <c r="DS141" s="23">
        <f>'2022'!DM12</f>
        <v>61</v>
      </c>
      <c r="DT141" s="23">
        <f>'2022'!DN12</f>
        <v>1257</v>
      </c>
      <c r="DU141" s="55">
        <f>'2022'!DO12</f>
        <v>6</v>
      </c>
      <c r="DV141" s="61">
        <f>'2022'!DP12</f>
        <v>3.4</v>
      </c>
      <c r="DW141" s="61">
        <f>'2022'!DQ12</f>
        <v>0</v>
      </c>
      <c r="DX141" s="61">
        <f>'2022'!DR12</f>
        <v>0</v>
      </c>
      <c r="DY141" s="73">
        <f>'2022'!DS12</f>
        <v>1.94</v>
      </c>
      <c r="DZ141" s="62">
        <f>'2022'!DT12</f>
        <v>1</v>
      </c>
      <c r="EA141" s="22">
        <f>'2022'!DU12</f>
        <v>4192</v>
      </c>
      <c r="EB141" s="23">
        <f>'2022'!DV12</f>
        <v>4500</v>
      </c>
      <c r="EC141" s="23">
        <f>'2022'!DW12</f>
        <v>36</v>
      </c>
      <c r="ED141" s="23">
        <f>'2022'!DX12</f>
        <v>8</v>
      </c>
      <c r="EE141" s="23">
        <f>'2022'!DY12</f>
        <v>527</v>
      </c>
      <c r="EF141" s="23">
        <f>'2022'!DZ12</f>
        <v>367</v>
      </c>
      <c r="EG141" s="23">
        <f>'2022'!EA12</f>
        <v>77.8</v>
      </c>
      <c r="EH141" s="24">
        <f>'2022'!EB12</f>
        <v>5.6</v>
      </c>
      <c r="EI141" s="24">
        <f>'2022'!EC12</f>
        <v>2</v>
      </c>
      <c r="EJ141" s="24">
        <f>'2022'!ED12</f>
        <v>49.3</v>
      </c>
      <c r="EK141" s="23">
        <f>'2022'!EE12</f>
        <v>37</v>
      </c>
      <c r="EL141" s="23">
        <f>'2022'!EF12</f>
        <v>1290</v>
      </c>
      <c r="EM141" s="55">
        <f>'2022'!EG12</f>
        <v>4</v>
      </c>
      <c r="EN141" s="73">
        <f>'2022'!EH12</f>
        <v>2.5</v>
      </c>
      <c r="EO141" s="61">
        <f>'2022'!EI12</f>
        <v>0</v>
      </c>
      <c r="EP141" s="61">
        <f>'2022'!EJ12</f>
        <v>0</v>
      </c>
      <c r="EQ141" s="73">
        <f>'2022'!EK12</f>
        <v>0.2</v>
      </c>
      <c r="ER141" s="62">
        <f>'2022'!EL12</f>
        <v>1</v>
      </c>
    </row>
    <row r="142" spans="1:148" ht="15.75" customHeight="1" x14ac:dyDescent="0.2">
      <c r="A142" s="111">
        <f t="shared" si="8"/>
        <v>140</v>
      </c>
      <c r="B142" s="109">
        <f>'2020'!A12</f>
        <v>10</v>
      </c>
      <c r="C142" s="109">
        <v>2020</v>
      </c>
      <c r="D142" s="86" t="str">
        <f>'2020'!B12</f>
        <v>Mason Fine</v>
      </c>
      <c r="E142" s="86" t="str" cm="1">
        <f t="array" ref="E142">_xlfn.IFS(F142&gt;13,"Cornerstone",AND(F142&gt;11.5,F142&lt;13),"Elite",AND(F142&gt;10,F142&lt;11.5),"Elite Upside",AND(F142&gt;=8.5,F142&lt;10),"Upside",AND(F142&gt;6.25,F142&lt;8.5),"Upside Lite",AND(F142&gt;4.5,F142&lt;6.25),"Outlier",AND(F142&gt;=3.5,F142&lt;4.5),"Outlier Lite",F142&lt;3.5,"Purgatory")</f>
        <v>Purgatory</v>
      </c>
      <c r="F142" s="11">
        <f>'2020'!C12</f>
        <v>3.2400000000000007</v>
      </c>
      <c r="G142" s="11">
        <f t="shared" si="9"/>
        <v>32.300000000000004</v>
      </c>
      <c r="H142" s="245">
        <f t="shared" si="10"/>
        <v>-0.59080804983688662</v>
      </c>
      <c r="I142" s="43" t="str">
        <f>'2020'!D12</f>
        <v>North Texas</v>
      </c>
      <c r="J142" s="14">
        <f>'2020'!E12</f>
        <v>8</v>
      </c>
      <c r="K142" s="44">
        <f>'2020'!F12</f>
        <v>35539</v>
      </c>
      <c r="L142" s="15">
        <f>'2020'!G12</f>
        <v>28.460273972602739</v>
      </c>
      <c r="M142" s="15" t="str">
        <f>'2020'!H12</f>
        <v>SR</v>
      </c>
      <c r="N142" s="15">
        <f>'2020'!I12</f>
        <v>23.038356164383561</v>
      </c>
      <c r="O142" s="15" t="str">
        <f>'2020'!J12</f>
        <v>Pocket Passer</v>
      </c>
      <c r="P142" s="14">
        <f>'2020'!K12</f>
        <v>69</v>
      </c>
      <c r="Q142" s="14">
        <f>'2020'!L12</f>
        <v>190</v>
      </c>
      <c r="R142" s="15">
        <f t="shared" si="11"/>
        <v>28.057784323928235</v>
      </c>
      <c r="S142" s="14">
        <f>'2020'!M12</f>
        <v>4.5999999999999996</v>
      </c>
      <c r="T142" s="16">
        <f>'2020'!N12</f>
        <v>0</v>
      </c>
      <c r="U142" s="46">
        <f>'2020'!O12</f>
        <v>0</v>
      </c>
      <c r="V142" s="47">
        <f>'2020'!P12</f>
        <v>0.58124076809453473</v>
      </c>
      <c r="W142" s="47">
        <f>'2020'!Q12</f>
        <v>0.98776309348996572</v>
      </c>
      <c r="X142" s="47">
        <f>'2020'!R12</f>
        <v>0.94859578736208627</v>
      </c>
      <c r="Y142" s="47">
        <f>'2020'!S12</f>
        <v>0.90794117647058825</v>
      </c>
      <c r="Z142" s="17">
        <f>'2020'!T12</f>
        <v>0.94785213498027698</v>
      </c>
      <c r="AA142" s="17">
        <f>'2020'!U12</f>
        <v>0.61610388773718006</v>
      </c>
      <c r="AB142" s="17">
        <f>'2020'!V12</f>
        <v>7.9606440071556345E-2</v>
      </c>
      <c r="AC142" s="17">
        <f>'2020'!W12</f>
        <v>4.8404840484048403E-2</v>
      </c>
      <c r="AD142" s="17">
        <f>'2020'!X12</f>
        <v>6.4005640277802367E-2</v>
      </c>
      <c r="AE142" s="18">
        <f>'2020'!Y12</f>
        <v>4.1603666180571541E-2</v>
      </c>
      <c r="AF142" s="19">
        <f>'2020'!Z12</f>
        <v>19.38082191780822</v>
      </c>
      <c r="AG142" s="20">
        <f>'2020'!AA12</f>
        <v>84.869622392715897</v>
      </c>
      <c r="AH142" s="71">
        <f>'2020'!AB12</f>
        <v>0.64316239316239321</v>
      </c>
      <c r="AI142" s="102">
        <f>'2020'!AC12</f>
        <v>12.105882352941176</v>
      </c>
      <c r="AJ142" s="71">
        <f>'2020'!AD12</f>
        <v>0.79700000000000004</v>
      </c>
      <c r="AK142" s="71">
        <f>'2020'!AE12</f>
        <v>6.3E-2</v>
      </c>
      <c r="AL142" s="71">
        <f>'2020'!AF12</f>
        <v>2.7999999999999997E-2</v>
      </c>
      <c r="AM142" s="70">
        <f>'2020'!AG12</f>
        <v>0.54500000000000004</v>
      </c>
      <c r="AN142" s="20">
        <f>'2020'!AH12</f>
        <v>3.5</v>
      </c>
      <c r="AO142" s="20">
        <f>'2020'!AI12</f>
        <v>3.0303030303030304E-2</v>
      </c>
      <c r="AP142" s="76">
        <f>'2020'!AJ12</f>
        <v>1.51</v>
      </c>
      <c r="AQ142" s="21">
        <f>'2020'!AK12</f>
        <v>6</v>
      </c>
      <c r="AR142" s="21">
        <f>'2020'!AL12</f>
        <v>4</v>
      </c>
      <c r="AS142" s="21">
        <f>'2020'!AM12</f>
        <v>9</v>
      </c>
      <c r="AT142" s="21">
        <f>'2020'!AN12</f>
        <v>4</v>
      </c>
      <c r="AU142" s="21">
        <f>'2020'!AO12</f>
        <v>7</v>
      </c>
      <c r="AV142" s="21">
        <f>'2020'!AP12</f>
        <v>7</v>
      </c>
      <c r="AW142" s="21">
        <f>'2020'!AQ12</f>
        <v>1</v>
      </c>
      <c r="AX142" s="21">
        <f>'2020'!AR12</f>
        <v>1</v>
      </c>
      <c r="AY142" s="21">
        <f>'2020'!AS12</f>
        <v>0</v>
      </c>
      <c r="AZ142" s="21">
        <f>'2020'!AT12</f>
        <v>1</v>
      </c>
      <c r="BA142" s="21">
        <f>'2020'!AU12</f>
        <v>0</v>
      </c>
      <c r="BB142" s="21">
        <f>'2020'!AV12</f>
        <v>0</v>
      </c>
      <c r="BC142" s="21">
        <f>'2020'!AW12</f>
        <v>9.0400000000000009</v>
      </c>
      <c r="BD142" s="21">
        <f>'2020'!AX12</f>
        <v>6.7800000000000011</v>
      </c>
      <c r="BE142" s="21">
        <f>'2020'!AY12</f>
        <v>0.1125</v>
      </c>
      <c r="BF142" s="130">
        <f>'2020'!AZ12</f>
        <v>0</v>
      </c>
      <c r="BG142" s="103">
        <f>'2020'!BA12</f>
        <v>0</v>
      </c>
      <c r="BH142" s="23">
        <f>'2020'!BB12</f>
        <v>1</v>
      </c>
      <c r="BI142" s="23">
        <f>'2020'!BC12</f>
        <v>0</v>
      </c>
      <c r="BJ142" s="23">
        <f>'2020'!BD12</f>
        <v>0</v>
      </c>
      <c r="BK142" s="23">
        <f>'2020'!BE12</f>
        <v>0</v>
      </c>
      <c r="BL142" s="23">
        <f>'2020'!BF12</f>
        <v>0</v>
      </c>
      <c r="BM142" s="23">
        <f>'2020'!BG12</f>
        <v>0</v>
      </c>
      <c r="BN142" s="74">
        <f>'2020'!BH12</f>
        <v>0</v>
      </c>
      <c r="BO142" s="74">
        <f>'2020'!BI12</f>
        <v>0</v>
      </c>
      <c r="BP142" s="74">
        <f>'2020'!BJ12</f>
        <v>0</v>
      </c>
      <c r="BQ142" s="23">
        <f>'2020'!BK12</f>
        <v>0</v>
      </c>
      <c r="BR142" s="23">
        <f>'2020'!BL12</f>
        <v>1</v>
      </c>
      <c r="BS142" s="55">
        <f>'2020'!BM12</f>
        <v>0</v>
      </c>
      <c r="BT142" s="61">
        <f>'2020'!BN12</f>
        <v>0</v>
      </c>
      <c r="BU142" s="61">
        <f>'2020'!BO12</f>
        <v>0</v>
      </c>
      <c r="BV142" s="61">
        <f>'2020'!BP12</f>
        <v>0</v>
      </c>
      <c r="BW142" s="72">
        <f>'2020'!BQ12</f>
        <v>0</v>
      </c>
      <c r="BX142" s="61">
        <f>'2020'!BR12</f>
        <v>0</v>
      </c>
      <c r="BY142" s="22">
        <f>'2020'!BS12</f>
        <v>1574</v>
      </c>
      <c r="BZ142" s="23">
        <f>'2020'!BT12</f>
        <v>2708</v>
      </c>
      <c r="CA142" s="23">
        <f>'2020'!BU12</f>
        <v>6</v>
      </c>
      <c r="CB142" s="23">
        <f>'2020'!BV12</f>
        <v>5</v>
      </c>
      <c r="CC142" s="23">
        <f>'2020'!BW12</f>
        <v>261</v>
      </c>
      <c r="CD142" s="23">
        <f>'2020'!BX12</f>
        <v>155</v>
      </c>
      <c r="CE142" s="23">
        <f>'2020'!BY12</f>
        <v>68.400000000000006</v>
      </c>
      <c r="CF142" s="74">
        <f>'2020'!BZ12</f>
        <v>1.8</v>
      </c>
      <c r="CG142" s="74">
        <f>'2020'!CA12</f>
        <v>6.3</v>
      </c>
      <c r="CH142" s="74">
        <f>'2020'!CB12</f>
        <v>25</v>
      </c>
      <c r="CI142" s="23">
        <f>'2020'!CC12</f>
        <v>374</v>
      </c>
      <c r="CJ142" s="23">
        <f>'2020'!CD12</f>
        <v>2047</v>
      </c>
      <c r="CK142" s="55">
        <f>'2020'!CE12</f>
        <v>45</v>
      </c>
      <c r="CL142" s="61">
        <f>'2020'!CF12</f>
        <v>6.3</v>
      </c>
      <c r="CM142" s="61">
        <f>'2020'!CG12</f>
        <v>2</v>
      </c>
      <c r="CN142" s="61">
        <f>'2020'!CH12</f>
        <v>6</v>
      </c>
      <c r="CO142" s="73">
        <f>'2020'!CI12</f>
        <v>2.37</v>
      </c>
      <c r="CP142" s="62">
        <f>'2020'!CJ12</f>
        <v>11</v>
      </c>
      <c r="CQ142" s="22">
        <f>'2020'!CK12</f>
        <v>4036</v>
      </c>
      <c r="CR142" s="23">
        <f>'2020'!CL12</f>
        <v>4086</v>
      </c>
      <c r="CS142" s="23">
        <f>'2020'!CM12</f>
        <v>31</v>
      </c>
      <c r="CT142" s="23">
        <f>'2020'!CN12</f>
        <v>15</v>
      </c>
      <c r="CU142" s="23">
        <f>'2020'!CO12</f>
        <v>512</v>
      </c>
      <c r="CV142" s="23">
        <f>'2020'!CP12</f>
        <v>323</v>
      </c>
      <c r="CW142" s="23">
        <f>'2020'!CQ12</f>
        <v>73.099999999999994</v>
      </c>
      <c r="CX142" s="24">
        <f>'2020'!CR12</f>
        <v>5.9</v>
      </c>
      <c r="CY142" s="24">
        <f>'2020'!CS12</f>
        <v>4.2</v>
      </c>
      <c r="CZ142" s="23">
        <f>'2020'!CT12</f>
        <v>40.200000000000003</v>
      </c>
      <c r="DA142" s="23">
        <f>'2020'!CU12</f>
        <v>287</v>
      </c>
      <c r="DB142" s="23">
        <f>'2020'!CV12</f>
        <v>2577</v>
      </c>
      <c r="DC142" s="55">
        <f>'2020'!CW12</f>
        <v>58</v>
      </c>
      <c r="DD142" s="61">
        <f>'2020'!CX12</f>
        <v>3.8</v>
      </c>
      <c r="DE142" s="61">
        <f>'2020'!CY12</f>
        <v>1</v>
      </c>
      <c r="DF142" s="61">
        <f>'2020'!CZ12</f>
        <v>6</v>
      </c>
      <c r="DG142" s="73">
        <f>'2020'!DA12</f>
        <v>1.59</v>
      </c>
      <c r="DH142" s="62">
        <f>'2020'!DB12</f>
        <v>12</v>
      </c>
      <c r="DI142" s="22">
        <f>'2020'!DC12</f>
        <v>3783</v>
      </c>
      <c r="DJ142" s="23">
        <f>'2020'!DD12</f>
        <v>3988</v>
      </c>
      <c r="DK142" s="23">
        <f>'2020'!DE12</f>
        <v>27</v>
      </c>
      <c r="DL142" s="23">
        <f>'2020'!DF12</f>
        <v>5</v>
      </c>
      <c r="DM142" s="23">
        <f>'2020'!DG12</f>
        <v>468</v>
      </c>
      <c r="DN142" s="23">
        <f>'2020'!DH12</f>
        <v>301</v>
      </c>
      <c r="DO142" s="23">
        <f>'2020'!DI12</f>
        <v>79.7</v>
      </c>
      <c r="DP142" s="74">
        <f>'2020'!DJ12</f>
        <v>6.3</v>
      </c>
      <c r="DQ142" s="74">
        <f>'2020'!DK12</f>
        <v>2.8</v>
      </c>
      <c r="DR142" s="74">
        <f>'2020'!DL12</f>
        <v>54.5</v>
      </c>
      <c r="DS142" s="23">
        <f>'2020'!DM12</f>
        <v>178</v>
      </c>
      <c r="DT142" s="23">
        <f>'2020'!DN12</f>
        <v>2236</v>
      </c>
      <c r="DU142" s="55">
        <f>'2020'!DO12</f>
        <v>33</v>
      </c>
      <c r="DV142" s="61">
        <f>'2020'!DP12</f>
        <v>3.5</v>
      </c>
      <c r="DW142" s="61">
        <f>'2020'!DQ12</f>
        <v>2</v>
      </c>
      <c r="DX142" s="61">
        <f>'2020'!DR12</f>
        <v>1</v>
      </c>
      <c r="DY142" s="73">
        <f>'2020'!DS12</f>
        <v>1.51</v>
      </c>
      <c r="DZ142" s="62">
        <f>'2020'!DT12</f>
        <v>4</v>
      </c>
      <c r="EA142" s="22">
        <f>'2020'!DU12</f>
        <v>3087</v>
      </c>
      <c r="EB142" s="23">
        <f>'2020'!DV12</f>
        <v>3400</v>
      </c>
      <c r="EC142" s="23">
        <f>'2020'!DW12</f>
        <v>29</v>
      </c>
      <c r="ED142" s="23">
        <f>'2020'!DX12</f>
        <v>9</v>
      </c>
      <c r="EE142" s="23">
        <f>'2020'!DY12</f>
        <v>413</v>
      </c>
      <c r="EF142" s="23">
        <f>'2020'!DZ12</f>
        <v>255</v>
      </c>
      <c r="EG142" s="23">
        <f>'2020'!EA12</f>
        <v>70.5</v>
      </c>
      <c r="EH142" s="24">
        <f>'2020'!EB12</f>
        <v>4.9000000000000004</v>
      </c>
      <c r="EI142" s="24">
        <f>'2020'!EC12</f>
        <v>3.4</v>
      </c>
      <c r="EJ142" s="24">
        <f>'2020'!ED12</f>
        <v>41.1</v>
      </c>
      <c r="EK142" s="23">
        <f>'2020'!EE12</f>
        <v>88</v>
      </c>
      <c r="EL142" s="23">
        <f>'2020'!EF12</f>
        <v>1818</v>
      </c>
      <c r="EM142" s="55">
        <f>'2020'!EG12</f>
        <v>20</v>
      </c>
      <c r="EN142" s="73">
        <f>'2020'!EH12</f>
        <v>2.9</v>
      </c>
      <c r="EO142" s="61">
        <f>'2020'!EI12</f>
        <v>2</v>
      </c>
      <c r="EP142" s="61">
        <f>'2020'!EJ12</f>
        <v>0</v>
      </c>
      <c r="EQ142" s="73">
        <f>'2020'!EK12</f>
        <v>0.93</v>
      </c>
      <c r="ER142" s="62">
        <f>'2020'!EL12</f>
        <v>3</v>
      </c>
    </row>
    <row r="143" spans="1:148" ht="15.75" customHeight="1" x14ac:dyDescent="0.2">
      <c r="A143" s="111">
        <f t="shared" si="8"/>
        <v>141</v>
      </c>
      <c r="B143" s="109">
        <f>'2025'!A15</f>
        <v>13</v>
      </c>
      <c r="C143" s="109">
        <v>2025</v>
      </c>
      <c r="D143" s="86" t="str">
        <f>'2025'!B15</f>
        <v>Kyle McCord</v>
      </c>
      <c r="E143" s="86" t="str" cm="1">
        <f t="array" ref="E143">_xlfn.IFS(F143&gt;13,"Cornerstone",AND(F143&gt;11.5,F143&lt;13),"Elite",AND(F143&gt;10,F143&lt;11.5),"Elite Upside",AND(F143&gt;=8.5,F143&lt;10),"Upside",AND(F143&gt;6.25,F143&lt;8.5),"Upside Lite",AND(F143&gt;4.5,F143&lt;6.25),"Outlier",AND(F143&gt;=3.5,F143&lt;4.5),"Outlier Lite",F143&lt;3.5,"Purgatory")</f>
        <v>Purgatory</v>
      </c>
      <c r="F143" s="11">
        <f>'2025'!C15</f>
        <v>3.2225000000000001</v>
      </c>
      <c r="G143" s="11">
        <f t="shared" si="9"/>
        <v>31.8</v>
      </c>
      <c r="H143" s="245">
        <f t="shared" si="10"/>
        <v>-0.5959169909298172</v>
      </c>
      <c r="I143" s="43" t="str">
        <f>'2025'!D15</f>
        <v>Syracuse</v>
      </c>
      <c r="J143" s="14">
        <f>'2025'!E15</f>
        <v>4</v>
      </c>
      <c r="K143" s="44">
        <f>'2025'!F15</f>
        <v>37518</v>
      </c>
      <c r="L143" s="15">
        <f>'2025'!G15</f>
        <v>23.038356164383561</v>
      </c>
      <c r="M143" s="15" t="str">
        <f>'2025'!H15</f>
        <v>SR</v>
      </c>
      <c r="N143" s="15">
        <f>'2025'!I15</f>
        <v>22.61917808219178</v>
      </c>
      <c r="O143" s="15" t="str">
        <f>'2025'!J15</f>
        <v>Pocket Passer</v>
      </c>
      <c r="P143" s="14">
        <f>'2025'!K15</f>
        <v>75</v>
      </c>
      <c r="Q143" s="14">
        <f>'2025'!L15</f>
        <v>220</v>
      </c>
      <c r="R143" s="15">
        <f t="shared" si="11"/>
        <v>27.497810017842259</v>
      </c>
      <c r="S143" s="14">
        <f>'2025'!M15</f>
        <v>5</v>
      </c>
      <c r="T143" s="16">
        <f>'2025'!N15</f>
        <v>6</v>
      </c>
      <c r="U143" s="46">
        <f>'2025'!O15</f>
        <v>0</v>
      </c>
      <c r="V143" s="47">
        <f>'2025'!P15</f>
        <v>8.4006462035541199E-2</v>
      </c>
      <c r="W143" s="47">
        <f>'2025'!Q15</f>
        <v>4.899432697266632E-2</v>
      </c>
      <c r="X143" s="47">
        <f>'2025'!R15</f>
        <v>0.90594625500285875</v>
      </c>
      <c r="Y143" s="47">
        <f>'2025'!S15</f>
        <v>0.98960498960498966</v>
      </c>
      <c r="Z143" s="17">
        <f>'2025'!T15</f>
        <v>0.98960498960498966</v>
      </c>
      <c r="AA143" s="17">
        <f>'2025'!U15</f>
        <v>0.89064449064449069</v>
      </c>
      <c r="AB143" s="17">
        <f>'2025'!V15</f>
        <v>1.9082001031459517E-2</v>
      </c>
      <c r="AC143" s="17">
        <f>'2025'!W15</f>
        <v>0.10058403634003893</v>
      </c>
      <c r="AD143" s="17">
        <f>'2025'!X15</f>
        <v>0.10058403634003893</v>
      </c>
      <c r="AE143" s="18">
        <f>'2025'!Y15</f>
        <v>9.0525632706035045E-2</v>
      </c>
      <c r="AF143" s="19">
        <f>'2025'!Z15</f>
        <v>20.972602739726028</v>
      </c>
      <c r="AG143" s="20">
        <f>'2025'!AA15</f>
        <v>70.400000000000006</v>
      </c>
      <c r="AH143" s="71">
        <f>'2025'!AB15</f>
        <v>0.65767284991568298</v>
      </c>
      <c r="AI143" s="102">
        <f>'2025'!AC15</f>
        <v>12.205128205128204</v>
      </c>
      <c r="AJ143" s="71">
        <f>'2025'!AD15</f>
        <v>0.752</v>
      </c>
      <c r="AK143" s="71">
        <f>'2025'!AE15</f>
        <v>5.7000000000000002E-2</v>
      </c>
      <c r="AL143" s="71">
        <f>'2025'!AF15</f>
        <v>3.5000000000000003E-2</v>
      </c>
      <c r="AM143" s="70">
        <f>'2025'!AG15</f>
        <v>0.56299999999999994</v>
      </c>
      <c r="AN143" s="20">
        <f>'2025'!AH15</f>
        <v>3</v>
      </c>
      <c r="AO143" s="20">
        <f>'2025'!AI15</f>
        <v>3.9215686274509803E-2</v>
      </c>
      <c r="AP143" s="76">
        <f>'2025'!AJ15</f>
        <v>1.59</v>
      </c>
      <c r="AQ143" s="21">
        <f>'2025'!AK15</f>
        <v>2</v>
      </c>
      <c r="AR143" s="21">
        <f>'2025'!AL15</f>
        <v>4</v>
      </c>
      <c r="AS143" s="21">
        <f>'2025'!AM15</f>
        <v>5</v>
      </c>
      <c r="AT143" s="21">
        <f>'2025'!AN15</f>
        <v>3</v>
      </c>
      <c r="AU143" s="21">
        <f>'2025'!AO15</f>
        <v>5</v>
      </c>
      <c r="AV143" s="21">
        <f>'2025'!AP15</f>
        <v>8</v>
      </c>
      <c r="AW143" s="21">
        <f>'2025'!AQ15</f>
        <v>3</v>
      </c>
      <c r="AX143" s="21">
        <f>'2025'!AR15</f>
        <v>0</v>
      </c>
      <c r="AY143" s="21">
        <f>'2025'!AS15</f>
        <v>0</v>
      </c>
      <c r="AZ143" s="21">
        <f>'2025'!AT15</f>
        <v>1</v>
      </c>
      <c r="BA143" s="21">
        <f>'2025'!AU15</f>
        <v>1</v>
      </c>
      <c r="BB143" s="21">
        <f>'2025'!AV15</f>
        <v>0</v>
      </c>
      <c r="BC143" s="21">
        <f>'2025'!AW15</f>
        <v>7.06</v>
      </c>
      <c r="BD143" s="21">
        <f>'2025'!AX15</f>
        <v>5.2949999999999999</v>
      </c>
      <c r="BE143" s="21">
        <f>'2025'!AY15</f>
        <v>0.15</v>
      </c>
      <c r="BF143" s="130">
        <f>'2025'!AZ15</f>
        <v>0</v>
      </c>
      <c r="BG143" s="103">
        <f>'2025'!BA15</f>
        <v>0</v>
      </c>
      <c r="BH143" s="23">
        <f>'2025'!BB15</f>
        <v>1</v>
      </c>
      <c r="BI143" s="23">
        <f>'2025'!BC15</f>
        <v>0</v>
      </c>
      <c r="BJ143" s="23">
        <f>'2025'!BD15</f>
        <v>0</v>
      </c>
      <c r="BK143" s="23">
        <f>'2025'!BE15</f>
        <v>0</v>
      </c>
      <c r="BL143" s="23">
        <f>'2025'!BF15</f>
        <v>0</v>
      </c>
      <c r="BM143" s="23">
        <f>'2025'!BG15</f>
        <v>0</v>
      </c>
      <c r="BN143" s="74">
        <f>'2025'!BH15</f>
        <v>0</v>
      </c>
      <c r="BO143" s="74">
        <f>'2025'!BI15</f>
        <v>0</v>
      </c>
      <c r="BP143" s="74">
        <f>'2025'!BJ15</f>
        <v>0</v>
      </c>
      <c r="BQ143" s="23">
        <f>'2025'!BK15</f>
        <v>0</v>
      </c>
      <c r="BR143" s="23">
        <f>'2025'!BL15</f>
        <v>1</v>
      </c>
      <c r="BS143" s="55">
        <f>'2025'!BM15</f>
        <v>0</v>
      </c>
      <c r="BT143" s="61">
        <f>'2025'!BN15</f>
        <v>0</v>
      </c>
      <c r="BU143" s="61">
        <f>'2025'!BO15</f>
        <v>0</v>
      </c>
      <c r="BV143" s="61">
        <f>'2025'!BP15</f>
        <v>0</v>
      </c>
      <c r="BW143" s="72">
        <f>'2025'!BQ15</f>
        <v>0</v>
      </c>
      <c r="BX143" s="61">
        <f>'2025'!BR15</f>
        <v>0</v>
      </c>
      <c r="BY143" s="22">
        <f>'2025'!BS15</f>
        <v>416</v>
      </c>
      <c r="BZ143" s="23">
        <f>'2025'!BT15</f>
        <v>4952</v>
      </c>
      <c r="CA143" s="23">
        <f>'2025'!BU15</f>
        <v>2</v>
      </c>
      <c r="CB143" s="23">
        <f>'2025'!BV15</f>
        <v>2</v>
      </c>
      <c r="CC143" s="23">
        <f>'2025'!BW15</f>
        <v>38</v>
      </c>
      <c r="CD143" s="23">
        <f>'2025'!BX15</f>
        <v>25</v>
      </c>
      <c r="CE143" s="23">
        <f>'2025'!BY15</f>
        <v>69.400000000000006</v>
      </c>
      <c r="CF143" s="74">
        <f>'2025'!BZ15</f>
        <v>0</v>
      </c>
      <c r="CG143" s="74">
        <f>'2025'!CA15</f>
        <v>4.3</v>
      </c>
      <c r="CH143" s="74">
        <f>'2025'!CB15</f>
        <v>42.9</v>
      </c>
      <c r="CI143" s="23">
        <f>'2025'!CC15</f>
        <v>20</v>
      </c>
      <c r="CJ143" s="23">
        <f>'2025'!CD15</f>
        <v>2483</v>
      </c>
      <c r="CK143" s="55">
        <f>'2025'!CE15</f>
        <v>4</v>
      </c>
      <c r="CL143" s="61">
        <f>'2025'!CF15</f>
        <v>5</v>
      </c>
      <c r="CM143" s="61">
        <f>'2025'!CG15</f>
        <v>0</v>
      </c>
      <c r="CN143" s="61">
        <f>'2025'!CH15</f>
        <v>1</v>
      </c>
      <c r="CO143" s="73">
        <f>'2025'!CI15</f>
        <v>2</v>
      </c>
      <c r="CP143" s="62">
        <f>'2025'!CJ15</f>
        <v>0</v>
      </c>
      <c r="CQ143" s="22">
        <f>'2025'!CK15</f>
        <v>190</v>
      </c>
      <c r="CR143" s="23">
        <f>'2025'!CL15</f>
        <v>3878</v>
      </c>
      <c r="CS143" s="23">
        <f>'2025'!CM15</f>
        <v>1</v>
      </c>
      <c r="CT143" s="23">
        <f>'2025'!CN15</f>
        <v>0</v>
      </c>
      <c r="CU143" s="23">
        <f>'2025'!CO15</f>
        <v>20</v>
      </c>
      <c r="CV143" s="23">
        <f>'2025'!CP15</f>
        <v>16</v>
      </c>
      <c r="CW143" s="23">
        <f>'2025'!CQ15</f>
        <v>84.2</v>
      </c>
      <c r="CX143" s="24">
        <f>'2025'!CR15</f>
        <v>0</v>
      </c>
      <c r="CY143" s="24">
        <f>'2025'!CS15</f>
        <v>0</v>
      </c>
      <c r="CZ143" s="23">
        <f>'2025'!CT15</f>
        <v>100</v>
      </c>
      <c r="DA143" s="23">
        <f>'2025'!CU15</f>
        <v>-1</v>
      </c>
      <c r="DB143" s="23">
        <f>'2025'!CV15</f>
        <v>2609</v>
      </c>
      <c r="DC143" s="55">
        <f>'2025'!CW15</f>
        <v>5</v>
      </c>
      <c r="DD143" s="61">
        <f>'2025'!CX15</f>
        <v>-0.2</v>
      </c>
      <c r="DE143" s="61">
        <f>'2025'!CY15</f>
        <v>0</v>
      </c>
      <c r="DF143" s="61">
        <f>'2025'!CZ15</f>
        <v>0</v>
      </c>
      <c r="DG143" s="73">
        <f>'2025'!DA15</f>
        <v>0.2</v>
      </c>
      <c r="DH143" s="62">
        <f>'2025'!DB15</f>
        <v>0</v>
      </c>
      <c r="DI143" s="22">
        <f>'2025'!DC15</f>
        <v>3169</v>
      </c>
      <c r="DJ143" s="23">
        <f>'2025'!DD15</f>
        <v>3498</v>
      </c>
      <c r="DK143" s="23">
        <f>'2025'!DE15</f>
        <v>24</v>
      </c>
      <c r="DL143" s="23">
        <f>'2025'!DF15</f>
        <v>6</v>
      </c>
      <c r="DM143" s="23">
        <f>'2025'!DG15</f>
        <v>354</v>
      </c>
      <c r="DN143" s="23">
        <f>'2025'!DH15</f>
        <v>229</v>
      </c>
      <c r="DO143" s="23">
        <f>'2025'!DI15</f>
        <v>73.599999999999994</v>
      </c>
      <c r="DP143" s="74">
        <f>'2025'!DJ15</f>
        <v>4.9000000000000004</v>
      </c>
      <c r="DQ143" s="74">
        <f>'2025'!DK15</f>
        <v>3.9</v>
      </c>
      <c r="DR143" s="74">
        <f>'2025'!DL15</f>
        <v>56.3</v>
      </c>
      <c r="DS143" s="23">
        <f>'2025'!DM15</f>
        <v>37</v>
      </c>
      <c r="DT143" s="23">
        <f>'2025'!DN15</f>
        <v>1939</v>
      </c>
      <c r="DU143" s="55">
        <f>'2025'!DO15</f>
        <v>31</v>
      </c>
      <c r="DV143" s="61">
        <f>'2025'!DP15</f>
        <v>1.8</v>
      </c>
      <c r="DW143" s="61">
        <f>'2025'!DQ15</f>
        <v>0</v>
      </c>
      <c r="DX143" s="61">
        <f>'2025'!DR15</f>
        <v>1</v>
      </c>
      <c r="DY143" s="73">
        <f>'2025'!DS15</f>
        <v>0.9</v>
      </c>
      <c r="DZ143" s="62">
        <f>'2025'!DT15</f>
        <v>0</v>
      </c>
      <c r="EA143" s="22">
        <f>'2025'!DU15</f>
        <v>4760</v>
      </c>
      <c r="EB143" s="23">
        <f>'2025'!DV15</f>
        <v>4810</v>
      </c>
      <c r="EC143" s="23">
        <f>'2025'!DW15</f>
        <v>34</v>
      </c>
      <c r="ED143" s="23">
        <f>'2025'!DX15</f>
        <v>12</v>
      </c>
      <c r="EE143" s="23">
        <f>'2025'!DY15</f>
        <v>593</v>
      </c>
      <c r="EF143" s="23">
        <f>'2025'!DZ15</f>
        <v>390</v>
      </c>
      <c r="EG143" s="23">
        <f>'2025'!EA15</f>
        <v>75.2</v>
      </c>
      <c r="EH143" s="24">
        <f>'2025'!EB15</f>
        <v>5.7</v>
      </c>
      <c r="EI143" s="24">
        <f>'2025'!EC15</f>
        <v>3.5</v>
      </c>
      <c r="EJ143" s="24">
        <f>'2025'!ED15</f>
        <v>55.1</v>
      </c>
      <c r="EK143" s="23">
        <f>'2025'!EE15</f>
        <v>155</v>
      </c>
      <c r="EL143" s="23">
        <f>'2025'!EF15</f>
        <v>1541</v>
      </c>
      <c r="EM143" s="55">
        <f>'2025'!EG15</f>
        <v>51</v>
      </c>
      <c r="EN143" s="73">
        <f>'2025'!EH15</f>
        <v>3</v>
      </c>
      <c r="EO143" s="61">
        <f>'2025'!EI15</f>
        <v>3</v>
      </c>
      <c r="EP143" s="61">
        <f>'2025'!EJ15</f>
        <v>2</v>
      </c>
      <c r="EQ143" s="73">
        <f>'2025'!EK15</f>
        <v>1.59</v>
      </c>
      <c r="ER143" s="62">
        <f>'2025'!EL15</f>
        <v>5</v>
      </c>
    </row>
    <row r="144" spans="1:148" ht="15.75" customHeight="1" x14ac:dyDescent="0.2">
      <c r="A144" s="111">
        <f t="shared" si="8"/>
        <v>142</v>
      </c>
      <c r="B144" s="109">
        <f>'2022'!A13</f>
        <v>11</v>
      </c>
      <c r="C144" s="109">
        <v>2022</v>
      </c>
      <c r="D144" s="86" t="str">
        <f>'2022'!B13</f>
        <v>Chase Garbers</v>
      </c>
      <c r="E144" s="86" t="str" cm="1">
        <f t="array" ref="E144">_xlfn.IFS(F144&gt;13,"Cornerstone",AND(F144&gt;11.5,F144&lt;13),"Elite",AND(F144&gt;10,F144&lt;11.5),"Elite Upside",AND(F144&gt;=8.5,F144&lt;10),"Upside",AND(F144&gt;6.25,F144&lt;8.5),"Upside Lite",AND(F144&gt;4.5,F144&lt;6.25),"Outlier",AND(F144&gt;=3.5,F144&lt;4.5),"Outlier Lite",F144&lt;3.5,"Purgatory")</f>
        <v>Purgatory</v>
      </c>
      <c r="F144" s="11">
        <f>'2022'!C13</f>
        <v>3.2025000000000006</v>
      </c>
      <c r="G144" s="11">
        <f t="shared" si="9"/>
        <v>31.4</v>
      </c>
      <c r="H144" s="245">
        <f t="shared" si="10"/>
        <v>-0.601755780750309</v>
      </c>
      <c r="I144" s="43" t="str">
        <f>'2022'!D13</f>
        <v>California</v>
      </c>
      <c r="J144" s="14">
        <f>'2022'!E13</f>
        <v>5</v>
      </c>
      <c r="K144" s="44">
        <f>'2022'!F13</f>
        <v>36317</v>
      </c>
      <c r="L144" s="15">
        <f>'2022'!G13</f>
        <v>26.328767123287673</v>
      </c>
      <c r="M144" s="15" t="str">
        <f>'2022'!H13</f>
        <v>SR</v>
      </c>
      <c r="N144" s="15">
        <f>'2022'!I13</f>
        <v>22.906849315068492</v>
      </c>
      <c r="O144" s="15" t="str">
        <f>'2022'!J13</f>
        <v>Game Manager</v>
      </c>
      <c r="P144" s="14">
        <f>'2022'!K13</f>
        <v>73</v>
      </c>
      <c r="Q144" s="14">
        <f>'2022'!L13</f>
        <v>220</v>
      </c>
      <c r="R144" s="15">
        <f t="shared" si="11"/>
        <v>29.025179461505484</v>
      </c>
      <c r="S144" s="14">
        <f>'2022'!M13</f>
        <v>4.8499999999999996</v>
      </c>
      <c r="T144" s="16">
        <f>'2022'!N13</f>
        <v>0</v>
      </c>
      <c r="U144" s="46">
        <f>'2022'!O13</f>
        <v>0</v>
      </c>
      <c r="V144" s="47">
        <f>'2022'!P13</f>
        <v>0.6233443708609272</v>
      </c>
      <c r="W144" s="47">
        <f>'2022'!Q13</f>
        <v>0.69113627489262008</v>
      </c>
      <c r="X144" s="47">
        <f>'2022'!R13</f>
        <v>1</v>
      </c>
      <c r="Y144" s="47">
        <f>'2022'!S13</f>
        <v>0.95186160210605486</v>
      </c>
      <c r="Z144" s="17">
        <f>'2022'!T13</f>
        <v>0.97593080105302743</v>
      </c>
      <c r="AA144" s="17">
        <f>'2022'!U13</f>
        <v>0.82954118089507334</v>
      </c>
      <c r="AB144" s="17">
        <f>'2022'!V13</f>
        <v>0.24232081911262798</v>
      </c>
      <c r="AC144" s="17">
        <f>'2022'!W13</f>
        <v>0.27207977207977208</v>
      </c>
      <c r="AD144" s="17">
        <f>'2022'!X13</f>
        <v>0.27207977207977208</v>
      </c>
      <c r="AE144" s="18">
        <f>'2022'!Y13</f>
        <v>0.23126780626780627</v>
      </c>
      <c r="AF144" s="19">
        <f>'2022'!Z13</f>
        <v>19.24931506849315</v>
      </c>
      <c r="AG144" s="20">
        <f>'2022'!AA13</f>
        <v>79.521712144030658</v>
      </c>
      <c r="AH144" s="71">
        <f>'2022'!AB13</f>
        <v>0.63532763532763536</v>
      </c>
      <c r="AI144" s="102">
        <f>'2022'!AC13</f>
        <v>11.349775784753364</v>
      </c>
      <c r="AJ144" s="71">
        <f>'2022'!AD13</f>
        <v>0.73799999999999999</v>
      </c>
      <c r="AK144" s="71">
        <f>'2022'!AE13</f>
        <v>6.4000000000000001E-2</v>
      </c>
      <c r="AL144" s="71">
        <f>'2022'!AF13</f>
        <v>1.7000000000000001E-2</v>
      </c>
      <c r="AM144" s="70">
        <f>'2022'!AG13</f>
        <v>0.53700000000000003</v>
      </c>
      <c r="AN144" s="20">
        <f>'2022'!AH13</f>
        <v>6.3</v>
      </c>
      <c r="AO144" s="20">
        <f>'2022'!AI13</f>
        <v>0.13043478260869565</v>
      </c>
      <c r="AP144" s="76">
        <f>'2022'!AJ13</f>
        <v>2.4</v>
      </c>
      <c r="AQ144" s="21">
        <f>'2022'!AK13</f>
        <v>7</v>
      </c>
      <c r="AR144" s="21">
        <f>'2022'!AL13</f>
        <v>3</v>
      </c>
      <c r="AS144" s="21">
        <f>'2022'!AM13</f>
        <v>3</v>
      </c>
      <c r="AT144" s="21">
        <f>'2022'!AN13</f>
        <v>4</v>
      </c>
      <c r="AU144" s="21">
        <f>'2022'!AO13</f>
        <v>10</v>
      </c>
      <c r="AV144" s="21">
        <f>'2022'!AP13</f>
        <v>7</v>
      </c>
      <c r="AW144" s="21">
        <f>'2022'!AQ13</f>
        <v>8</v>
      </c>
      <c r="AX144" s="21">
        <f>'2022'!AR13</f>
        <v>6</v>
      </c>
      <c r="AY144" s="21">
        <f>'2022'!AS13</f>
        <v>2</v>
      </c>
      <c r="AZ144" s="21">
        <f>'2022'!AT13</f>
        <v>4</v>
      </c>
      <c r="BA144" s="21">
        <f>'2022'!AU13</f>
        <v>0</v>
      </c>
      <c r="BB144" s="21">
        <f>'2022'!AV13</f>
        <v>0</v>
      </c>
      <c r="BC144" s="21">
        <f>'2022'!AW13</f>
        <v>7.3400000000000007</v>
      </c>
      <c r="BD144" s="21">
        <f>'2022'!AX13</f>
        <v>5.5050000000000008</v>
      </c>
      <c r="BE144" s="21">
        <f>'2022'!AY13</f>
        <v>0.75</v>
      </c>
      <c r="BF144" s="130">
        <f>'2022'!AZ13</f>
        <v>0</v>
      </c>
      <c r="BG144" s="103">
        <f>'2022'!BA13</f>
        <v>0</v>
      </c>
      <c r="BH144" s="23">
        <f>'2022'!BB13</f>
        <v>1</v>
      </c>
      <c r="BI144" s="23">
        <f>'2022'!BC13</f>
        <v>0</v>
      </c>
      <c r="BJ144" s="23">
        <f>'2022'!BD13</f>
        <v>0</v>
      </c>
      <c r="BK144" s="23">
        <f>'2022'!BE13</f>
        <v>0</v>
      </c>
      <c r="BL144" s="23">
        <f>'2022'!BF13</f>
        <v>0</v>
      </c>
      <c r="BM144" s="23">
        <f>'2022'!BG13</f>
        <v>0</v>
      </c>
      <c r="BN144" s="74">
        <f>'2022'!BH13</f>
        <v>0</v>
      </c>
      <c r="BO144" s="74">
        <f>'2022'!BI13</f>
        <v>0</v>
      </c>
      <c r="BP144" s="74">
        <f>'2022'!BJ13</f>
        <v>0</v>
      </c>
      <c r="BQ144" s="23">
        <f>'2022'!BK13</f>
        <v>0</v>
      </c>
      <c r="BR144" s="23">
        <f>'2022'!BL13</f>
        <v>1</v>
      </c>
      <c r="BS144" s="55">
        <f>'2022'!BM13</f>
        <v>0</v>
      </c>
      <c r="BT144" s="61">
        <f>'2022'!BN13</f>
        <v>0</v>
      </c>
      <c r="BU144" s="61">
        <f>'2022'!BO13</f>
        <v>0</v>
      </c>
      <c r="BV144" s="61">
        <f>'2022'!BP13</f>
        <v>0</v>
      </c>
      <c r="BW144" s="72">
        <f>'2022'!BQ13</f>
        <v>0</v>
      </c>
      <c r="BX144" s="61">
        <f>'2022'!BR13</f>
        <v>0</v>
      </c>
      <c r="BY144" s="22">
        <f>'2022'!BS13</f>
        <v>1506</v>
      </c>
      <c r="BZ144" s="23">
        <f>'2022'!BT13</f>
        <v>2416</v>
      </c>
      <c r="CA144" s="23">
        <f>'2022'!BU13</f>
        <v>14</v>
      </c>
      <c r="CB144" s="23">
        <f>'2022'!BV13</f>
        <v>10</v>
      </c>
      <c r="CC144" s="23">
        <f>'2022'!BW13</f>
        <v>260</v>
      </c>
      <c r="CD144" s="23">
        <f>'2022'!BX13</f>
        <v>159</v>
      </c>
      <c r="CE144" s="23">
        <f>'2022'!BY13</f>
        <v>72.900000000000006</v>
      </c>
      <c r="CF144" s="74">
        <f>'2022'!BZ13</f>
        <v>4</v>
      </c>
      <c r="CG144" s="74">
        <f>'2022'!CA13</f>
        <v>3.5</v>
      </c>
      <c r="CH144" s="74">
        <f>'2022'!CB13</f>
        <v>43.9</v>
      </c>
      <c r="CI144" s="23">
        <f>'2022'!CC13</f>
        <v>506</v>
      </c>
      <c r="CJ144" s="23">
        <f>'2022'!CD13</f>
        <v>2209</v>
      </c>
      <c r="CK144" s="55">
        <f>'2022'!CE13</f>
        <v>42</v>
      </c>
      <c r="CL144" s="61">
        <f>'2022'!CF13</f>
        <v>6.2</v>
      </c>
      <c r="CM144" s="61">
        <f>'2022'!CG13</f>
        <v>2</v>
      </c>
      <c r="CN144" s="61">
        <f>'2022'!CH13</f>
        <v>11</v>
      </c>
      <c r="CO144" s="73">
        <f>'2022'!CI13</f>
        <v>2.91</v>
      </c>
      <c r="CP144" s="62">
        <f>'2022'!CJ13</f>
        <v>21</v>
      </c>
      <c r="CQ144" s="22">
        <f>'2022'!CK13</f>
        <v>1770</v>
      </c>
      <c r="CR144" s="23">
        <f>'2022'!CL13</f>
        <v>2561</v>
      </c>
      <c r="CS144" s="23">
        <f>'2022'!CM13</f>
        <v>14</v>
      </c>
      <c r="CT144" s="23">
        <f>'2022'!CN13</f>
        <v>3</v>
      </c>
      <c r="CU144" s="23">
        <f>'2022'!CO13</f>
        <v>217</v>
      </c>
      <c r="CV144" s="23">
        <f>'2022'!CP13</f>
        <v>131</v>
      </c>
      <c r="CW144" s="23">
        <f>'2022'!CQ13</f>
        <v>73.099999999999994</v>
      </c>
      <c r="CX144" s="24">
        <f>'2022'!CR13</f>
        <v>6.4</v>
      </c>
      <c r="CY144" s="24">
        <f>'2022'!CS13</f>
        <v>2.6</v>
      </c>
      <c r="CZ144" s="23">
        <f>'2022'!CT13</f>
        <v>53.7</v>
      </c>
      <c r="DA144" s="23">
        <f>'2022'!CU13</f>
        <v>339</v>
      </c>
      <c r="DB144" s="23">
        <f>'2022'!CV13</f>
        <v>2020</v>
      </c>
      <c r="DC144" s="55">
        <f>'2022'!CW13</f>
        <v>34</v>
      </c>
      <c r="DD144" s="61">
        <f>'2022'!CX13</f>
        <v>4.5999999999999996</v>
      </c>
      <c r="DE144" s="61">
        <f>'2022'!CY13</f>
        <v>3</v>
      </c>
      <c r="DF144" s="61">
        <f>'2022'!CZ13</f>
        <v>3</v>
      </c>
      <c r="DG144" s="73">
        <f>'2022'!DA13</f>
        <v>2.77</v>
      </c>
      <c r="DH144" s="62">
        <f>'2022'!DB13</f>
        <v>15</v>
      </c>
      <c r="DI144" s="22">
        <f>'2022'!DC13</f>
        <v>771</v>
      </c>
      <c r="DJ144" s="23">
        <f>'2022'!DD13</f>
        <v>771</v>
      </c>
      <c r="DK144" s="23">
        <f>'2022'!DE13</f>
        <v>6</v>
      </c>
      <c r="DL144" s="23">
        <f>'2022'!DF13</f>
        <v>3</v>
      </c>
      <c r="DM144" s="23">
        <f>'2022'!DG13</f>
        <v>137</v>
      </c>
      <c r="DN144" s="23">
        <f>'2022'!DH13</f>
        <v>85</v>
      </c>
      <c r="DO144" s="23">
        <f>'2022'!DI13</f>
        <v>69.5</v>
      </c>
      <c r="DP144" s="74">
        <f>'2022'!DJ13</f>
        <v>4.0999999999999996</v>
      </c>
      <c r="DQ144" s="74">
        <f>'2022'!DK13</f>
        <v>1.7</v>
      </c>
      <c r="DR144" s="74">
        <f>'2022'!DL13</f>
        <v>23.5</v>
      </c>
      <c r="DS144" s="23">
        <f>'2022'!DM13</f>
        <v>142</v>
      </c>
      <c r="DT144" s="23">
        <f>'2022'!DN13</f>
        <v>586</v>
      </c>
      <c r="DU144" s="55">
        <f>'2022'!DO13</f>
        <v>9</v>
      </c>
      <c r="DV144" s="61">
        <f>'2022'!DP13</f>
        <v>5.0999999999999996</v>
      </c>
      <c r="DW144" s="61">
        <f>'2022'!DQ13</f>
        <v>2</v>
      </c>
      <c r="DX144" s="61">
        <f>'2022'!DR13</f>
        <v>0</v>
      </c>
      <c r="DY144" s="73">
        <f>'2022'!DS13</f>
        <v>2.29</v>
      </c>
      <c r="DZ144" s="62">
        <f>'2022'!DT13</f>
        <v>5</v>
      </c>
      <c r="EA144" s="22">
        <f>'2022'!DU13</f>
        <v>2531</v>
      </c>
      <c r="EB144" s="23">
        <f>'2022'!DV13</f>
        <v>2659</v>
      </c>
      <c r="EC144" s="23">
        <f>'2022'!DW13</f>
        <v>16</v>
      </c>
      <c r="ED144" s="23">
        <f>'2022'!DX13</f>
        <v>8</v>
      </c>
      <c r="EE144" s="23">
        <f>'2022'!DY13</f>
        <v>351</v>
      </c>
      <c r="EF144" s="23">
        <f>'2022'!DZ13</f>
        <v>223</v>
      </c>
      <c r="EG144" s="23">
        <f>'2022'!EA13</f>
        <v>73.8</v>
      </c>
      <c r="EH144" s="24">
        <f>'2022'!EB13</f>
        <v>5.2</v>
      </c>
      <c r="EI144" s="24">
        <f>'2022'!EC13</f>
        <v>1.8</v>
      </c>
      <c r="EJ144" s="24">
        <f>'2022'!ED13</f>
        <v>44.4</v>
      </c>
      <c r="EK144" s="23">
        <f>'2022'!EE13</f>
        <v>573</v>
      </c>
      <c r="EL144" s="23">
        <f>'2022'!EF13</f>
        <v>2106</v>
      </c>
      <c r="EM144" s="55">
        <f>'2022'!EG13</f>
        <v>46</v>
      </c>
      <c r="EN144" s="73">
        <f>'2022'!EH13</f>
        <v>6.3</v>
      </c>
      <c r="EO144" s="61">
        <f>'2022'!EI13</f>
        <v>4</v>
      </c>
      <c r="EP144" s="61">
        <f>'2022'!EJ13</f>
        <v>6</v>
      </c>
      <c r="EQ144" s="73">
        <f>'2022'!EK13</f>
        <v>2.4</v>
      </c>
      <c r="ER144" s="62">
        <f>'2022'!EL13</f>
        <v>23</v>
      </c>
    </row>
    <row r="145" spans="1:148" ht="15.75" customHeight="1" x14ac:dyDescent="0.2">
      <c r="A145" s="111">
        <f t="shared" si="8"/>
        <v>143</v>
      </c>
      <c r="B145" s="109">
        <f>'2026 - WIP'!A26</f>
        <v>24</v>
      </c>
      <c r="C145" s="109">
        <v>2026</v>
      </c>
      <c r="D145" s="86" t="str">
        <f>'2026 - WIP'!B26</f>
        <v>Avery Johnson</v>
      </c>
      <c r="E145" s="86" t="str" cm="1">
        <f t="array" ref="E145">_xlfn.IFS(F145&gt;13,"Cornerstone",AND(F145&gt;11.5,F145&lt;13),"Elite",AND(F145&gt;10,F145&lt;11.5),"Elite Upside",AND(F145&gt;=8.5,F145&lt;10),"Upside",AND(F145&gt;6.25,F145&lt;8.5),"Upside Lite",AND(F145&gt;4.5,F145&lt;6.25),"Outlier",AND(F145&gt;=3.5,F145&lt;4.5),"Outlier Lite",F145&lt;3.5,"Purgatory")</f>
        <v>Purgatory</v>
      </c>
      <c r="F145" s="11">
        <f>'2026 - WIP'!C26</f>
        <v>3.1299062500000003</v>
      </c>
      <c r="G145" s="11">
        <f t="shared" si="9"/>
        <v>30.9</v>
      </c>
      <c r="H145" s="245">
        <f t="shared" si="10"/>
        <v>-0.62294876317687597</v>
      </c>
      <c r="I145" s="43" t="str">
        <f>'2026 - WIP'!D26</f>
        <v>Kansas State</v>
      </c>
      <c r="J145" s="14">
        <f>'2026 - WIP'!E26</f>
        <v>3</v>
      </c>
      <c r="K145" s="44">
        <f>'2026 - WIP'!F26</f>
        <v>38293</v>
      </c>
      <c r="L145" s="15">
        <f>'2026 - WIP'!G26</f>
        <v>20.915068493150685</v>
      </c>
      <c r="M145" s="15" t="str">
        <f>'2026 - WIP'!H26</f>
        <v>JR</v>
      </c>
      <c r="N145" s="15">
        <f>'2026 - WIP'!I26</f>
        <v>21.495890410958904</v>
      </c>
      <c r="O145" s="15" t="str">
        <f>'2026 - WIP'!J26</f>
        <v>Distributor</v>
      </c>
      <c r="P145" s="14">
        <f>'2026 - WIP'!K26</f>
        <v>75</v>
      </c>
      <c r="Q145" s="14">
        <f>'2026 - WIP'!L26</f>
        <v>188</v>
      </c>
      <c r="R145" s="15">
        <f t="shared" si="11"/>
        <v>23.498128560701566</v>
      </c>
      <c r="S145" s="14">
        <f>'2026 - WIP'!M26</f>
        <v>4.7</v>
      </c>
      <c r="T145" s="16">
        <f>'2026 - WIP'!N26</f>
        <v>0</v>
      </c>
      <c r="U145" s="46">
        <f>'2026 - WIP'!O26</f>
        <v>0</v>
      </c>
      <c r="V145" s="47">
        <f>'2026 - WIP'!P26</f>
        <v>0</v>
      </c>
      <c r="W145" s="47">
        <f>'2026 - WIP'!Q26</f>
        <v>0.15279106858054226</v>
      </c>
      <c r="X145" s="47">
        <f>'2026 - WIP'!R26</f>
        <v>0.98362445414847166</v>
      </c>
      <c r="Y145" s="47">
        <f>'2026 - WIP'!S26</f>
        <v>1</v>
      </c>
      <c r="Z145" s="17">
        <f>'2026 - WIP'!T26</f>
        <v>0.99181222707423577</v>
      </c>
      <c r="AA145" s="17">
        <f>'2026 - WIP'!U26</f>
        <v>0.8926310043668122</v>
      </c>
      <c r="AB145" s="17">
        <f>'2026 - WIP'!V26</f>
        <v>0.24012366884232222</v>
      </c>
      <c r="AC145" s="17">
        <f>'2026 - WIP'!W26</f>
        <v>0.18625277161862527</v>
      </c>
      <c r="AD145" s="17">
        <f>'2026 - WIP'!X26</f>
        <v>0.21318822023047374</v>
      </c>
      <c r="AE145" s="18">
        <f>'2026 - WIP'!Y26</f>
        <v>0.19186939820742638</v>
      </c>
      <c r="AF145" s="19">
        <f>'2026 - WIP'!Z26</f>
        <v>19.843835616438355</v>
      </c>
      <c r="AG145" s="20">
        <f>'2026 - WIP'!AA26</f>
        <v>77.054217273629135</v>
      </c>
      <c r="AH145" s="71">
        <f>'2026 - WIP'!AB26</f>
        <v>0.6015625</v>
      </c>
      <c r="AI145" s="102">
        <f>'2026 - WIP'!AC26</f>
        <v>11.051948051948052</v>
      </c>
      <c r="AJ145" s="71">
        <f>'2026 - WIP'!AD26</f>
        <v>0.74199999999999999</v>
      </c>
      <c r="AK145" s="71">
        <f>'2026 - WIP'!AE26</f>
        <v>6.0999999999999999E-2</v>
      </c>
      <c r="AL145" s="71">
        <f>'2026 - WIP'!AF26</f>
        <v>3.3000000000000002E-2</v>
      </c>
      <c r="AM145" s="70">
        <f>'2026 - WIP'!AG26</f>
        <v>0.55600000000000005</v>
      </c>
      <c r="AN145" s="20">
        <f>'2026 - WIP'!AH26</f>
        <v>6.3</v>
      </c>
      <c r="AO145" s="20">
        <f>'2026 - WIP'!AI26</f>
        <v>0.1981981981981982</v>
      </c>
      <c r="AP145" s="76">
        <f>'2026 - WIP'!AJ26</f>
        <v>2.5</v>
      </c>
      <c r="AQ145" s="21">
        <f>'2026 - WIP'!AK26</f>
        <v>5</v>
      </c>
      <c r="AR145" s="21">
        <f>'2026 - WIP'!AL26</f>
        <v>3</v>
      </c>
      <c r="AS145" s="21">
        <f>'2026 - WIP'!AM26</f>
        <v>4</v>
      </c>
      <c r="AT145" s="21">
        <f>'2026 - WIP'!AN26</f>
        <v>4</v>
      </c>
      <c r="AU145" s="21">
        <f>'2026 - WIP'!AO26</f>
        <v>5</v>
      </c>
      <c r="AV145" s="21">
        <f>'2026 - WIP'!AP26</f>
        <v>7</v>
      </c>
      <c r="AW145" s="21">
        <f>'2026 - WIP'!AQ26</f>
        <v>7</v>
      </c>
      <c r="AX145" s="21">
        <f>'2026 - WIP'!AR26</f>
        <v>6</v>
      </c>
      <c r="AY145" s="21">
        <f>'2026 - WIP'!AS26</f>
        <v>5</v>
      </c>
      <c r="AZ145" s="21">
        <f>'2026 - WIP'!AT26</f>
        <v>5</v>
      </c>
      <c r="BA145" s="21">
        <f>'2026 - WIP'!AU26</f>
        <v>0</v>
      </c>
      <c r="BB145" s="21">
        <f>'2026 - WIP'!AV26</f>
        <v>0</v>
      </c>
      <c r="BC145" s="21">
        <f>'2026 - WIP'!AW26</f>
        <v>6.44</v>
      </c>
      <c r="BD145" s="21">
        <f>'2026 - WIP'!AX26</f>
        <v>5.152000000000001</v>
      </c>
      <c r="BE145" s="21">
        <f>'2026 - WIP'!AY26</f>
        <v>0.86250000000000004</v>
      </c>
      <c r="BF145" s="130">
        <f>'2026 - WIP'!AZ26</f>
        <v>0.43125000000000002</v>
      </c>
      <c r="BG145" s="103">
        <f>'2026 - WIP'!BA26</f>
        <v>0</v>
      </c>
      <c r="BH145" s="23">
        <f>'2026 - WIP'!BB26</f>
        <v>1</v>
      </c>
      <c r="BI145" s="23">
        <f>'2026 - WIP'!BC26</f>
        <v>0</v>
      </c>
      <c r="BJ145" s="23">
        <f>'2026 - WIP'!BD26</f>
        <v>0</v>
      </c>
      <c r="BK145" s="23">
        <f>'2026 - WIP'!BE26</f>
        <v>0</v>
      </c>
      <c r="BL145" s="23">
        <f>'2026 - WIP'!BF26</f>
        <v>0</v>
      </c>
      <c r="BM145" s="23">
        <f>'2026 - WIP'!BG26</f>
        <v>0</v>
      </c>
      <c r="BN145" s="74">
        <f>'2026 - WIP'!BH26</f>
        <v>0</v>
      </c>
      <c r="BO145" s="74">
        <f>'2026 - WIP'!BI26</f>
        <v>0</v>
      </c>
      <c r="BP145" s="74">
        <f>'2026 - WIP'!BJ26</f>
        <v>0</v>
      </c>
      <c r="BQ145" s="23">
        <f>'2026 - WIP'!BK26</f>
        <v>0</v>
      </c>
      <c r="BR145" s="23">
        <f>'2026 - WIP'!BL26</f>
        <v>1</v>
      </c>
      <c r="BS145" s="55">
        <f>'2026 - WIP'!BM26</f>
        <v>0</v>
      </c>
      <c r="BT145" s="61">
        <f>'2026 - WIP'!BN26</f>
        <v>0</v>
      </c>
      <c r="BU145" s="61">
        <f>'2026 - WIP'!BO26</f>
        <v>0</v>
      </c>
      <c r="BV145" s="61">
        <f>'2026 - WIP'!BP26</f>
        <v>0</v>
      </c>
      <c r="BW145" s="72">
        <f>'2026 - WIP'!BQ26</f>
        <v>0</v>
      </c>
      <c r="BX145" s="61">
        <f>'2026 - WIP'!BR26</f>
        <v>0</v>
      </c>
      <c r="BY145" s="22">
        <f>'2026 - WIP'!BS26</f>
        <v>0</v>
      </c>
      <c r="BZ145" s="23">
        <f>'2026 - WIP'!BT26</f>
        <v>1</v>
      </c>
      <c r="CA145" s="23">
        <f>'2026 - WIP'!BU26</f>
        <v>0</v>
      </c>
      <c r="CB145" s="23">
        <f>'2026 - WIP'!BV26</f>
        <v>0</v>
      </c>
      <c r="CC145" s="23">
        <f>'2026 - WIP'!BW26</f>
        <v>0</v>
      </c>
      <c r="CD145" s="23">
        <f>'2026 - WIP'!BX26</f>
        <v>0</v>
      </c>
      <c r="CE145" s="23">
        <f>'2026 - WIP'!BY26</f>
        <v>0</v>
      </c>
      <c r="CF145" s="74">
        <f>'2026 - WIP'!BZ26</f>
        <v>0</v>
      </c>
      <c r="CG145" s="74">
        <f>'2026 - WIP'!CA26</f>
        <v>0</v>
      </c>
      <c r="CH145" s="74">
        <f>'2026 - WIP'!CB26</f>
        <v>0</v>
      </c>
      <c r="CI145" s="23">
        <f>'2026 - WIP'!CC26</f>
        <v>0</v>
      </c>
      <c r="CJ145" s="23">
        <f>'2026 - WIP'!CD26</f>
        <v>1</v>
      </c>
      <c r="CK145" s="55">
        <f>'2026 - WIP'!CE26</f>
        <v>0</v>
      </c>
      <c r="CL145" s="61">
        <f>'2026 - WIP'!CF26</f>
        <v>0</v>
      </c>
      <c r="CM145" s="61">
        <f>'2026 - WIP'!CG26</f>
        <v>0</v>
      </c>
      <c r="CN145" s="61">
        <f>'2026 - WIP'!CH26</f>
        <v>0</v>
      </c>
      <c r="CO145" s="73">
        <f>'2026 - WIP'!CI26</f>
        <v>0</v>
      </c>
      <c r="CP145" s="62">
        <f>'2026 - WIP'!CJ26</f>
        <v>0</v>
      </c>
      <c r="CQ145" s="22">
        <f>'2026 - WIP'!CK26</f>
        <v>479</v>
      </c>
      <c r="CR145" s="23">
        <f>'2026 - WIP'!CL26</f>
        <v>3135</v>
      </c>
      <c r="CS145" s="23">
        <f>'2026 - WIP'!CM26</f>
        <v>5</v>
      </c>
      <c r="CT145" s="23">
        <f>'2026 - WIP'!CN26</f>
        <v>0</v>
      </c>
      <c r="CU145" s="23">
        <f>'2026 - WIP'!CO26</f>
        <v>66</v>
      </c>
      <c r="CV145" s="23">
        <f>'2026 - WIP'!CP26</f>
        <v>37</v>
      </c>
      <c r="CW145" s="23">
        <f>'2026 - WIP'!CQ26</f>
        <v>71.900000000000006</v>
      </c>
      <c r="CX145" s="24">
        <f>'2026 - WIP'!CR26</f>
        <v>4.4000000000000004</v>
      </c>
      <c r="CY145" s="24">
        <f>'2026 - WIP'!CS26</f>
        <v>4.0999999999999996</v>
      </c>
      <c r="CZ145" s="23">
        <f>'2026 - WIP'!CT26</f>
        <v>50</v>
      </c>
      <c r="DA145" s="23">
        <f>'2026 - WIP'!CU26</f>
        <v>311</v>
      </c>
      <c r="DB145" s="23">
        <f>'2026 - WIP'!CV26</f>
        <v>2793</v>
      </c>
      <c r="DC145" s="55">
        <f>'2026 - WIP'!CW26</f>
        <v>55</v>
      </c>
      <c r="DD145" s="61">
        <f>'2026 - WIP'!CX26</f>
        <v>5.7</v>
      </c>
      <c r="DE145" s="61">
        <f>'2026 - WIP'!CY26</f>
        <v>7</v>
      </c>
      <c r="DF145" s="61">
        <f>'2026 - WIP'!CZ26</f>
        <v>14</v>
      </c>
      <c r="DG145" s="73">
        <f>'2026 - WIP'!DA26</f>
        <v>3.07</v>
      </c>
      <c r="DH145" s="62">
        <f>'2026 - WIP'!DB26</f>
        <v>14</v>
      </c>
      <c r="DI145" s="22">
        <f>'2026 - WIP'!DC26</f>
        <v>2703</v>
      </c>
      <c r="DJ145" s="23">
        <f>'2026 - WIP'!DD26</f>
        <v>2748</v>
      </c>
      <c r="DK145" s="23">
        <f>'2026 - WIP'!DE26</f>
        <v>25</v>
      </c>
      <c r="DL145" s="23">
        <f>'2026 - WIP'!DF26</f>
        <v>10</v>
      </c>
      <c r="DM145" s="23">
        <f>'2026 - WIP'!DG26</f>
        <v>374</v>
      </c>
      <c r="DN145" s="23">
        <f>'2026 - WIP'!DH26</f>
        <v>215</v>
      </c>
      <c r="DO145" s="23">
        <f>'2026 - WIP'!DI26</f>
        <v>70.900000000000006</v>
      </c>
      <c r="DP145" s="74">
        <f>'2026 - WIP'!DJ26</f>
        <v>3.9</v>
      </c>
      <c r="DQ145" s="74">
        <f>'2026 - WIP'!DK26</f>
        <v>3.3</v>
      </c>
      <c r="DR145" s="74">
        <f>'2026 - WIP'!DL26</f>
        <v>34.799999999999997</v>
      </c>
      <c r="DS145" s="23">
        <f>'2026 - WIP'!DM26</f>
        <v>699</v>
      </c>
      <c r="DT145" s="23">
        <f>'2026 - WIP'!DN26</f>
        <v>2911</v>
      </c>
      <c r="DU145" s="55">
        <f>'2026 - WIP'!DO26</f>
        <v>111</v>
      </c>
      <c r="DV145" s="61">
        <f>'2026 - WIP'!DP26</f>
        <v>6.3</v>
      </c>
      <c r="DW145" s="61">
        <f>'2026 - WIP'!DQ26</f>
        <v>7</v>
      </c>
      <c r="DX145" s="61">
        <f>'2026 - WIP'!DR26</f>
        <v>22</v>
      </c>
      <c r="DY145" s="73">
        <f>'2026 - WIP'!DS26</f>
        <v>2.39</v>
      </c>
      <c r="DZ145" s="62">
        <f>'2026 - WIP'!DT26</f>
        <v>31</v>
      </c>
      <c r="EA145" s="22">
        <f>'2026 - WIP'!DU26</f>
        <v>851</v>
      </c>
      <c r="EB145" s="23">
        <f>'2026 - WIP'!DV26</f>
        <v>851</v>
      </c>
      <c r="EC145" s="23">
        <f>'2026 - WIP'!DW26</f>
        <v>6</v>
      </c>
      <c r="ED145" s="23">
        <f>'2026 - WIP'!DX26</f>
        <v>1</v>
      </c>
      <c r="EE145" s="23">
        <f>'2026 - WIP'!DY26</f>
        <v>128</v>
      </c>
      <c r="EF145" s="23">
        <f>'2026 - WIP'!DZ26</f>
        <v>77</v>
      </c>
      <c r="EG145" s="23">
        <f>'2026 - WIP'!EA26</f>
        <v>74.2</v>
      </c>
      <c r="EH145" s="24">
        <f>'2026 - WIP'!EB26</f>
        <v>6.1</v>
      </c>
      <c r="EI145" s="24">
        <f>'2026 - WIP'!EC26</f>
        <v>5.8</v>
      </c>
      <c r="EJ145" s="24">
        <f>'2026 - WIP'!ED26</f>
        <v>55.6</v>
      </c>
      <c r="EK145" s="23">
        <f>'2026 - WIP'!EE26</f>
        <v>84</v>
      </c>
      <c r="EL145" s="23">
        <f>'2026 - WIP'!EF26</f>
        <v>451</v>
      </c>
      <c r="EM145" s="55">
        <f>'2026 - WIP'!EG26</f>
        <v>24</v>
      </c>
      <c r="EN145" s="73">
        <f>'2026 - WIP'!EH26</f>
        <v>3.5</v>
      </c>
      <c r="EO145" s="61">
        <f>'2026 - WIP'!EI26</f>
        <v>2</v>
      </c>
      <c r="EP145" s="61">
        <f>'2026 - WIP'!EJ26</f>
        <v>2</v>
      </c>
      <c r="EQ145" s="73">
        <f>'2026 - WIP'!EK26</f>
        <v>2.5</v>
      </c>
      <c r="ER145" s="62">
        <f>'2026 - WIP'!EL26</f>
        <v>4</v>
      </c>
    </row>
    <row r="146" spans="1:148" ht="15.75" customHeight="1" x14ac:dyDescent="0.2">
      <c r="A146" s="111">
        <f t="shared" si="8"/>
        <v>144</v>
      </c>
      <c r="B146" s="109">
        <f>'2019'!A12</f>
        <v>10</v>
      </c>
      <c r="C146" s="109">
        <v>2019</v>
      </c>
      <c r="D146" s="86" t="str">
        <f>'2019'!B12</f>
        <v>Jake Browning</v>
      </c>
      <c r="E146" s="86" t="str" cm="1">
        <f t="array" ref="E146">_xlfn.IFS(F146&gt;13,"Cornerstone",AND(F146&gt;11.5,F146&lt;13),"Elite",AND(F146&gt;10,F146&lt;11.5),"Elite Upside",AND(F146&gt;=8.5,F146&lt;10),"Upside",AND(F146&gt;6.25,F146&lt;8.5),"Upside Lite",AND(F146&gt;4.5,F146&lt;6.25),"Outlier",AND(F146&gt;=3.5,F146&lt;4.5),"Outlier Lite",F146&lt;3.5,"Purgatory")</f>
        <v>Purgatory</v>
      </c>
      <c r="F146" s="11">
        <f>'2019'!C12</f>
        <v>3.1190937500000002</v>
      </c>
      <c r="G146" s="11">
        <f t="shared" si="9"/>
        <v>30.4</v>
      </c>
      <c r="H146" s="245">
        <f t="shared" si="10"/>
        <v>-0.62610535892357944</v>
      </c>
      <c r="I146" s="43" t="str">
        <f>'2019'!D12</f>
        <v>Washington</v>
      </c>
      <c r="J146" s="14">
        <f>'2019'!E12</f>
        <v>5</v>
      </c>
      <c r="K146" s="44">
        <f>'2019'!F12</f>
        <v>35166</v>
      </c>
      <c r="L146" s="15">
        <f>'2019'!G12</f>
        <v>29.482191780821918</v>
      </c>
      <c r="M146" s="15" t="str">
        <f>'2019'!H12</f>
        <v>SR</v>
      </c>
      <c r="N146" s="15">
        <f>'2019'!I12</f>
        <v>23.057534246575344</v>
      </c>
      <c r="O146" s="15" t="str">
        <f>'2019'!J12</f>
        <v>Distributor</v>
      </c>
      <c r="P146" s="14">
        <f>'2019'!K12</f>
        <v>73</v>
      </c>
      <c r="Q146" s="14">
        <f>'2019'!L12</f>
        <v>211</v>
      </c>
      <c r="R146" s="15">
        <f t="shared" si="11"/>
        <v>27.837785756262075</v>
      </c>
      <c r="S146" s="14">
        <f>'2019'!M12</f>
        <v>4.74</v>
      </c>
      <c r="T146" s="16">
        <f>'2019'!N12</f>
        <v>0</v>
      </c>
      <c r="U146" s="46">
        <f>'2019'!O12</f>
        <v>0</v>
      </c>
      <c r="V146" s="47">
        <f>'2019'!P12</f>
        <v>0.95016077170418012</v>
      </c>
      <c r="W146" s="47">
        <f>'2019'!Q12</f>
        <v>0.94369307203974606</v>
      </c>
      <c r="X146" s="47">
        <f>'2019'!R12</f>
        <v>0.93977154724818279</v>
      </c>
      <c r="Y146" s="47">
        <f>'2019'!S12</f>
        <v>0.95624812706023377</v>
      </c>
      <c r="Z146" s="17">
        <f>'2019'!T12</f>
        <v>0.95624812706023377</v>
      </c>
      <c r="AA146" s="17">
        <f>'2019'!U12</f>
        <v>0.81281090800119871</v>
      </c>
      <c r="AB146" s="17">
        <f>'2019'!V12</f>
        <v>7.4249605055292253E-2</v>
      </c>
      <c r="AC146" s="17">
        <f>'2019'!W12</f>
        <v>9.376195943360123E-2</v>
      </c>
      <c r="AD146" s="17">
        <f>'2019'!X12</f>
        <v>9.376195943360123E-2</v>
      </c>
      <c r="AE146" s="18">
        <f>'2019'!Y12</f>
        <v>7.9697665518561042E-2</v>
      </c>
      <c r="AF146" s="19">
        <f>'2019'!Z12</f>
        <v>19.399999999999999</v>
      </c>
      <c r="AG146" s="20">
        <f>'2019'!AA12</f>
        <v>83.598615353487261</v>
      </c>
      <c r="AH146" s="71">
        <f>'2019'!AB12</f>
        <v>0.68154761904761907</v>
      </c>
      <c r="AI146" s="102">
        <f>'2019'!AC12</f>
        <v>12.662698412698413</v>
      </c>
      <c r="AJ146" s="71">
        <f>'2019'!AD12</f>
        <v>0.74900000000000011</v>
      </c>
      <c r="AK146" s="71">
        <f>'2019'!AE12</f>
        <v>5.5999999999999994E-2</v>
      </c>
      <c r="AL146" s="71">
        <f>'2019'!AF12</f>
        <v>3.2000000000000001E-2</v>
      </c>
      <c r="AM146" s="70">
        <f>'2019'!AG12</f>
        <v>0.51</v>
      </c>
      <c r="AN146" s="20">
        <f>'2019'!AH12</f>
        <v>4.9000000000000004</v>
      </c>
      <c r="AO146" s="20">
        <f>'2019'!AI12</f>
        <v>7.1428571428571425E-2</v>
      </c>
      <c r="AP146" s="76">
        <f>'2019'!AJ12</f>
        <v>2.2400000000000002</v>
      </c>
      <c r="AQ146" s="21">
        <f>'2019'!AK12</f>
        <v>6</v>
      </c>
      <c r="AR146" s="21">
        <f>'2019'!AL12</f>
        <v>5</v>
      </c>
      <c r="AS146" s="21">
        <f>'2019'!AM12</f>
        <v>4</v>
      </c>
      <c r="AT146" s="21">
        <f>'2019'!AN12</f>
        <v>3</v>
      </c>
      <c r="AU146" s="21">
        <f>'2019'!AO12</f>
        <v>6</v>
      </c>
      <c r="AV146" s="21">
        <f>'2019'!AP12</f>
        <v>6</v>
      </c>
      <c r="AW146" s="21">
        <f>'2019'!AQ12</f>
        <v>3</v>
      </c>
      <c r="AX146" s="21">
        <f>'2019'!AR12</f>
        <v>3</v>
      </c>
      <c r="AY146" s="21">
        <f>'2019'!AS12</f>
        <v>0</v>
      </c>
      <c r="AZ146" s="21">
        <f>'2019'!AT12</f>
        <v>3</v>
      </c>
      <c r="BA146" s="21">
        <f>'2019'!AU12</f>
        <v>0</v>
      </c>
      <c r="BB146" s="21">
        <f>'2019'!AV12</f>
        <v>0</v>
      </c>
      <c r="BC146" s="21">
        <f>'2019'!AW12</f>
        <v>6.87</v>
      </c>
      <c r="BD146" s="21">
        <f>'2019'!AX12</f>
        <v>5.4960000000000004</v>
      </c>
      <c r="BE146" s="21">
        <f>'2019'!AY12</f>
        <v>0.33750000000000002</v>
      </c>
      <c r="BF146" s="130">
        <f>'2019'!AZ12</f>
        <v>0.16875000000000001</v>
      </c>
      <c r="BG146" s="103">
        <f>'2019'!BA12</f>
        <v>0</v>
      </c>
      <c r="BH146" s="23">
        <f>'2019'!BB12</f>
        <v>1</v>
      </c>
      <c r="BI146" s="23">
        <f>'2019'!BC12</f>
        <v>0</v>
      </c>
      <c r="BJ146" s="23">
        <f>'2019'!BD12</f>
        <v>0</v>
      </c>
      <c r="BK146" s="23">
        <f>'2019'!BE12</f>
        <v>0</v>
      </c>
      <c r="BL146" s="23">
        <f>'2019'!BF12</f>
        <v>0</v>
      </c>
      <c r="BM146" s="23">
        <f>'2019'!BG12</f>
        <v>0</v>
      </c>
      <c r="BN146" s="74">
        <f>'2019'!BH12</f>
        <v>0</v>
      </c>
      <c r="BO146" s="74">
        <f>'2019'!BI12</f>
        <v>0</v>
      </c>
      <c r="BP146" s="74">
        <f>'2019'!BJ12</f>
        <v>0</v>
      </c>
      <c r="BQ146" s="23">
        <f>'2019'!BK12</f>
        <v>0</v>
      </c>
      <c r="BR146" s="23">
        <f>'2019'!BL12</f>
        <v>1</v>
      </c>
      <c r="BS146" s="55">
        <f>'2019'!BM12</f>
        <v>0</v>
      </c>
      <c r="BT146" s="61">
        <f>'2019'!BN12</f>
        <v>0</v>
      </c>
      <c r="BU146" s="61">
        <f>'2019'!BO12</f>
        <v>0</v>
      </c>
      <c r="BV146" s="61">
        <f>'2019'!BP12</f>
        <v>0</v>
      </c>
      <c r="BW146" s="72">
        <f>'2019'!BQ12</f>
        <v>0</v>
      </c>
      <c r="BX146" s="61">
        <f>'2019'!BR12</f>
        <v>0</v>
      </c>
      <c r="BY146" s="22">
        <f>'2019'!BS12</f>
        <v>2955</v>
      </c>
      <c r="BZ146" s="23">
        <f>'2019'!BT12</f>
        <v>3110</v>
      </c>
      <c r="CA146" s="23">
        <f>'2019'!BU12</f>
        <v>16</v>
      </c>
      <c r="CB146" s="23">
        <f>'2019'!BV12</f>
        <v>10</v>
      </c>
      <c r="CC146" s="23">
        <f>'2019'!BW12</f>
        <v>370</v>
      </c>
      <c r="CD146" s="23">
        <f>'2019'!BX12</f>
        <v>233</v>
      </c>
      <c r="CE146" s="23">
        <f>'2019'!BY12</f>
        <v>74.900000000000006</v>
      </c>
      <c r="CF146" s="74">
        <f>'2019'!BZ12</f>
        <v>5.2</v>
      </c>
      <c r="CG146" s="74">
        <f>'2019'!CA12</f>
        <v>4.0999999999999996</v>
      </c>
      <c r="CH146" s="74">
        <f>'2019'!CB12</f>
        <v>50</v>
      </c>
      <c r="CI146" s="23">
        <f>'2019'!CC12</f>
        <v>228</v>
      </c>
      <c r="CJ146" s="23">
        <f>'2019'!CD12</f>
        <v>2387</v>
      </c>
      <c r="CK146" s="55">
        <f>'2019'!CE12</f>
        <v>16</v>
      </c>
      <c r="CL146" s="61">
        <f>'2019'!CF12</f>
        <v>5.6</v>
      </c>
      <c r="CM146" s="61">
        <f>'2019'!CG12</f>
        <v>1</v>
      </c>
      <c r="CN146" s="61">
        <f>'2019'!CH12</f>
        <v>1</v>
      </c>
      <c r="CO146" s="73">
        <f>'2019'!CI12</f>
        <v>2.73</v>
      </c>
      <c r="CP146" s="62">
        <f>'2019'!CJ12</f>
        <v>11</v>
      </c>
      <c r="CQ146" s="22">
        <f>'2019'!CK12</f>
        <v>3419</v>
      </c>
      <c r="CR146" s="23">
        <f>'2019'!CL12</f>
        <v>3623</v>
      </c>
      <c r="CS146" s="23">
        <f>'2019'!CM12</f>
        <v>43</v>
      </c>
      <c r="CT146" s="23">
        <f>'2019'!CN12</f>
        <v>9</v>
      </c>
      <c r="CU146" s="23">
        <f>'2019'!CO12</f>
        <v>393</v>
      </c>
      <c r="CV146" s="23">
        <f>'2019'!CP12</f>
        <v>243</v>
      </c>
      <c r="CW146" s="23">
        <f>'2019'!CQ12</f>
        <v>70.400000000000006</v>
      </c>
      <c r="CX146" s="24">
        <f>'2019'!CR12</f>
        <v>5.0999999999999996</v>
      </c>
      <c r="CY146" s="24">
        <f>'2019'!CS12</f>
        <v>3.6</v>
      </c>
      <c r="CZ146" s="23">
        <f>'2019'!CT12</f>
        <v>48.6</v>
      </c>
      <c r="DA146" s="23">
        <f>'2019'!CU12</f>
        <v>188</v>
      </c>
      <c r="DB146" s="23">
        <f>'2019'!CV12</f>
        <v>2949</v>
      </c>
      <c r="DC146" s="55">
        <f>'2019'!CW12</f>
        <v>22</v>
      </c>
      <c r="DD146" s="61">
        <f>'2019'!CX12</f>
        <v>3.9</v>
      </c>
      <c r="DE146" s="61">
        <f>'2019'!CY12</f>
        <v>4</v>
      </c>
      <c r="DF146" s="61">
        <f>'2019'!CZ12</f>
        <v>0</v>
      </c>
      <c r="DG146" s="73">
        <f>'2019'!DA12</f>
        <v>0.94</v>
      </c>
      <c r="DH146" s="62">
        <f>'2019'!DB12</f>
        <v>8</v>
      </c>
      <c r="DI146" s="22">
        <f>'2019'!DC12</f>
        <v>2715</v>
      </c>
      <c r="DJ146" s="23">
        <f>'2019'!DD12</f>
        <v>2889</v>
      </c>
      <c r="DK146" s="23">
        <f>'2019'!DE12</f>
        <v>19</v>
      </c>
      <c r="DL146" s="23">
        <f>'2019'!DF12</f>
        <v>5</v>
      </c>
      <c r="DM146" s="23">
        <f>'2019'!DG12</f>
        <v>336</v>
      </c>
      <c r="DN146" s="23">
        <f>'2019'!DH12</f>
        <v>229</v>
      </c>
      <c r="DO146" s="23">
        <f>'2019'!DI12</f>
        <v>74.900000000000006</v>
      </c>
      <c r="DP146" s="74">
        <f>'2019'!DJ12</f>
        <v>5.6</v>
      </c>
      <c r="DQ146" s="74">
        <f>'2019'!DK12</f>
        <v>3.2</v>
      </c>
      <c r="DR146" s="74">
        <f>'2019'!DL12</f>
        <v>41.5</v>
      </c>
      <c r="DS146" s="23">
        <f>'2019'!DM12</f>
        <v>188</v>
      </c>
      <c r="DT146" s="23">
        <f>'2019'!DN12</f>
        <v>2532</v>
      </c>
      <c r="DU146" s="55">
        <f>'2019'!DO12</f>
        <v>14</v>
      </c>
      <c r="DV146" s="61">
        <f>'2019'!DP12</f>
        <v>4.9000000000000004</v>
      </c>
      <c r="DW146" s="61">
        <f>'2019'!DQ12</f>
        <v>7</v>
      </c>
      <c r="DX146" s="61">
        <f>'2019'!DR12</f>
        <v>1</v>
      </c>
      <c r="DY146" s="73">
        <f>'2019'!DS12</f>
        <v>2.2400000000000002</v>
      </c>
      <c r="DZ146" s="62">
        <f>'2019'!DT12</f>
        <v>6</v>
      </c>
      <c r="EA146" s="22">
        <f>'2019'!DU12</f>
        <v>3191</v>
      </c>
      <c r="EB146" s="23">
        <f>'2019'!DV12</f>
        <v>3337</v>
      </c>
      <c r="EC146" s="23">
        <f>'2019'!DW12</f>
        <v>16</v>
      </c>
      <c r="ED146" s="23">
        <f>'2019'!DX12</f>
        <v>10</v>
      </c>
      <c r="EE146" s="23">
        <f>'2019'!DY12</f>
        <v>391</v>
      </c>
      <c r="EF146" s="23">
        <f>'2019'!DZ12</f>
        <v>252</v>
      </c>
      <c r="EG146" s="23">
        <f>'2019'!EA12</f>
        <v>74</v>
      </c>
      <c r="EH146" s="24">
        <f>'2019'!EB12</f>
        <v>3.9</v>
      </c>
      <c r="EI146" s="24">
        <f>'2019'!EC12</f>
        <v>4.4000000000000004</v>
      </c>
      <c r="EJ146" s="24">
        <f>'2019'!ED12</f>
        <v>51</v>
      </c>
      <c r="EK146" s="23">
        <f>'2019'!EE12</f>
        <v>245</v>
      </c>
      <c r="EL146" s="23">
        <f>'2019'!EF12</f>
        <v>2613</v>
      </c>
      <c r="EM146" s="55">
        <f>'2019'!EG12</f>
        <v>39</v>
      </c>
      <c r="EN146" s="73">
        <f>'2019'!EH12</f>
        <v>3.2</v>
      </c>
      <c r="EO146" s="61">
        <f>'2019'!EI12</f>
        <v>4</v>
      </c>
      <c r="EP146" s="61">
        <f>'2019'!EJ12</f>
        <v>0</v>
      </c>
      <c r="EQ146" s="73">
        <f>'2019'!EK12</f>
        <v>1.57</v>
      </c>
      <c r="ER146" s="62">
        <f>'2019'!EL12</f>
        <v>7</v>
      </c>
    </row>
    <row r="147" spans="1:148" ht="15.75" customHeight="1" x14ac:dyDescent="0.2">
      <c r="A147" s="111">
        <f t="shared" si="8"/>
        <v>145</v>
      </c>
      <c r="B147" s="109">
        <f>'2020'!A13</f>
        <v>11</v>
      </c>
      <c r="C147" s="109">
        <v>2020</v>
      </c>
      <c r="D147" s="86" t="str">
        <f>'2020'!B13</f>
        <v>Jake Luton</v>
      </c>
      <c r="E147" s="86" t="str" cm="1">
        <f t="array" ref="E147">_xlfn.IFS(F147&gt;13,"Cornerstone",AND(F147&gt;11.5,F147&lt;13),"Elite",AND(F147&gt;10,F147&lt;11.5),"Elite Upside",AND(F147&gt;=8.5,F147&lt;10),"Upside",AND(F147&gt;6.25,F147&lt;8.5),"Upside Lite",AND(F147&gt;4.5,F147&lt;6.25),"Outlier",AND(F147&gt;=3.5,F147&lt;4.5),"Outlier Lite",F147&lt;3.5,"Purgatory")</f>
        <v>Purgatory</v>
      </c>
      <c r="F147" s="11">
        <f>'2020'!C13</f>
        <v>3.08</v>
      </c>
      <c r="G147" s="11">
        <f t="shared" si="9"/>
        <v>29.9</v>
      </c>
      <c r="H147" s="245">
        <f t="shared" si="10"/>
        <v>-0.63751836840082232</v>
      </c>
      <c r="I147" s="43" t="str">
        <f>'2020'!D13</f>
        <v>Oregon State</v>
      </c>
      <c r="J147" s="14">
        <f>'2020'!E13</f>
        <v>5</v>
      </c>
      <c r="K147" s="44">
        <f>'2020'!F13</f>
        <v>35166</v>
      </c>
      <c r="L147" s="15">
        <f>'2020'!G13</f>
        <v>29.482191780821918</v>
      </c>
      <c r="M147" s="15" t="str">
        <f>'2020'!H13</f>
        <v>RS SR</v>
      </c>
      <c r="N147" s="15">
        <f>'2020'!I13</f>
        <v>24.06027397260274</v>
      </c>
      <c r="O147" s="15" t="str">
        <f>'2020'!J13</f>
        <v>Pocket Passer</v>
      </c>
      <c r="P147" s="14">
        <f>'2020'!K13</f>
        <v>78</v>
      </c>
      <c r="Q147" s="14">
        <f>'2020'!L13</f>
        <v>224</v>
      </c>
      <c r="R147" s="15">
        <f t="shared" si="11"/>
        <v>25.885512389039246</v>
      </c>
      <c r="S147" s="14">
        <f>'2020'!M13</f>
        <v>4.8899999999999997</v>
      </c>
      <c r="T147" s="16">
        <f>'2020'!N13</f>
        <v>6</v>
      </c>
      <c r="U147" s="46">
        <f>'2020'!O13</f>
        <v>0.11466666666666667</v>
      </c>
      <c r="V147" s="47">
        <f>'2020'!P13</f>
        <v>0</v>
      </c>
      <c r="W147" s="47">
        <f>'2020'!Q13</f>
        <v>0.36263269639065815</v>
      </c>
      <c r="X147" s="47">
        <f>'2020'!R13</f>
        <v>0.55518394648829428</v>
      </c>
      <c r="Y147" s="47">
        <f>'2020'!S13</f>
        <v>0.88663835347925513</v>
      </c>
      <c r="Z147" s="17">
        <f>'2020'!T13</f>
        <v>0.88663835347925513</v>
      </c>
      <c r="AA147" s="17">
        <f>'2020'!U13</f>
        <v>0.75364260045736686</v>
      </c>
      <c r="AB147" s="17">
        <f>'2020'!V13</f>
        <v>-1.7376194613379669E-3</v>
      </c>
      <c r="AC147" s="17">
        <f>'2020'!W13</f>
        <v>3.5557720409157334E-2</v>
      </c>
      <c r="AD147" s="17">
        <f>'2020'!X13</f>
        <v>3.5557720409157334E-2</v>
      </c>
      <c r="AE147" s="18">
        <f>'2020'!Y13</f>
        <v>3.0224062347783732E-2</v>
      </c>
      <c r="AF147" s="19">
        <f>'2020'!Z13</f>
        <v>22.402739726027399</v>
      </c>
      <c r="AG147" s="20">
        <f>'2020'!AA13</f>
        <v>78.350645266142067</v>
      </c>
      <c r="AH147" s="71">
        <f>'2020'!AB13</f>
        <v>0.625</v>
      </c>
      <c r="AI147" s="102">
        <f>'2020'!AC13</f>
        <v>12.225225225225225</v>
      </c>
      <c r="AJ147" s="71">
        <f>'2020'!AD13</f>
        <v>0.74099999999999999</v>
      </c>
      <c r="AK147" s="71">
        <f>'2020'!AE13</f>
        <v>5.0999999999999997E-2</v>
      </c>
      <c r="AL147" s="71">
        <f>'2020'!AF13</f>
        <v>1.6E-2</v>
      </c>
      <c r="AM147" s="70">
        <f>'2020'!AG13</f>
        <v>0.59299999999999997</v>
      </c>
      <c r="AN147" s="20">
        <f>'2020'!AH13</f>
        <v>3</v>
      </c>
      <c r="AO147" s="20">
        <f>'2020'!AI13</f>
        <v>6.25E-2</v>
      </c>
      <c r="AP147" s="76">
        <f>'2020'!AJ13</f>
        <v>0.42</v>
      </c>
      <c r="AQ147" s="21">
        <f>'2020'!AK13</f>
        <v>0</v>
      </c>
      <c r="AR147" s="21">
        <f>'2020'!AL13</f>
        <v>4</v>
      </c>
      <c r="AS147" s="21">
        <f>'2020'!AM13</f>
        <v>4</v>
      </c>
      <c r="AT147" s="21">
        <f>'2020'!AN13</f>
        <v>2</v>
      </c>
      <c r="AU147" s="21">
        <f>'2020'!AO13</f>
        <v>10</v>
      </c>
      <c r="AV147" s="21">
        <f>'2020'!AP13</f>
        <v>9</v>
      </c>
      <c r="AW147" s="21">
        <f>'2020'!AQ13</f>
        <v>0</v>
      </c>
      <c r="AX147" s="21">
        <f>'2020'!AR13</f>
        <v>0</v>
      </c>
      <c r="AY147" s="21">
        <f>'2020'!AS13</f>
        <v>0</v>
      </c>
      <c r="AZ147" s="21">
        <f>'2020'!AT13</f>
        <v>0</v>
      </c>
      <c r="BA147" s="21">
        <f>'2020'!AU13</f>
        <v>1</v>
      </c>
      <c r="BB147" s="21">
        <f>'2020'!AV13</f>
        <v>0</v>
      </c>
      <c r="BC147" s="21">
        <f>'2020'!AW13</f>
        <v>7.88</v>
      </c>
      <c r="BD147" s="21">
        <f>'2020'!AX13</f>
        <v>5.91</v>
      </c>
      <c r="BE147" s="21">
        <f>'2020'!AY13</f>
        <v>0</v>
      </c>
      <c r="BF147" s="130">
        <f>'2020'!AZ13</f>
        <v>0</v>
      </c>
      <c r="BG147" s="103">
        <f>'2020'!BA13</f>
        <v>387</v>
      </c>
      <c r="BH147" s="23">
        <f>'2020'!BB13</f>
        <v>3375</v>
      </c>
      <c r="BI147" s="23">
        <f>'2020'!BC13</f>
        <v>1</v>
      </c>
      <c r="BJ147" s="23">
        <f>'2020'!BD13</f>
        <v>4</v>
      </c>
      <c r="BK147" s="23">
        <f>'2020'!BE13</f>
        <v>79</v>
      </c>
      <c r="BL147" s="23">
        <f>'2020'!BF13</f>
        <v>49</v>
      </c>
      <c r="BM147" s="23">
        <f>'2020'!BG13</f>
        <v>67.5</v>
      </c>
      <c r="BN147" s="74">
        <f>'2020'!BH13</f>
        <v>1.2</v>
      </c>
      <c r="BO147" s="74">
        <f>'2020'!BI13</f>
        <v>4.3</v>
      </c>
      <c r="BP147" s="74">
        <f>'2020'!BJ13</f>
        <v>12.5</v>
      </c>
      <c r="BQ147" s="23">
        <f>'2020'!BK13</f>
        <v>101</v>
      </c>
      <c r="BR147" s="23">
        <f>'2020'!BL13</f>
        <v>1982</v>
      </c>
      <c r="BS147" s="55">
        <f>'2020'!BM13</f>
        <v>17</v>
      </c>
      <c r="BT147" s="61">
        <f>'2020'!BN13</f>
        <v>4.5999999999999996</v>
      </c>
      <c r="BU147" s="61">
        <f>'2020'!BO13</f>
        <v>5</v>
      </c>
      <c r="BV147" s="61">
        <f>'2020'!BP13</f>
        <v>1</v>
      </c>
      <c r="BW147" s="72">
        <f>'2020'!BQ13</f>
        <v>1.68</v>
      </c>
      <c r="BX147" s="61">
        <f>'2020'!BR13</f>
        <v>3</v>
      </c>
      <c r="BY147" s="22">
        <f>'2020'!BS13</f>
        <v>0</v>
      </c>
      <c r="BZ147" s="23">
        <f>'2020'!BT13</f>
        <v>1</v>
      </c>
      <c r="CA147" s="23">
        <f>'2020'!BU13</f>
        <v>0</v>
      </c>
      <c r="CB147" s="23">
        <f>'2020'!BV13</f>
        <v>0</v>
      </c>
      <c r="CC147" s="23">
        <f>'2020'!BW13</f>
        <v>0</v>
      </c>
      <c r="CD147" s="23">
        <f>'2020'!BX13</f>
        <v>0</v>
      </c>
      <c r="CE147" s="23">
        <f>'2020'!BY13</f>
        <v>0</v>
      </c>
      <c r="CF147" s="74">
        <f>'2020'!BZ13</f>
        <v>0</v>
      </c>
      <c r="CG147" s="74">
        <f>'2020'!CA13</f>
        <v>0</v>
      </c>
      <c r="CH147" s="74">
        <f>'2020'!CB13</f>
        <v>0</v>
      </c>
      <c r="CI147" s="23">
        <f>'2020'!CC13</f>
        <v>0</v>
      </c>
      <c r="CJ147" s="23">
        <f>'2020'!CD13</f>
        <v>1</v>
      </c>
      <c r="CK147" s="55">
        <f>'2020'!CE13</f>
        <v>0</v>
      </c>
      <c r="CL147" s="61">
        <f>'2020'!CF13</f>
        <v>0</v>
      </c>
      <c r="CM147" s="61">
        <f>'2020'!CG13</f>
        <v>0</v>
      </c>
      <c r="CN147" s="61">
        <f>'2020'!CH13</f>
        <v>0</v>
      </c>
      <c r="CO147" s="73">
        <f>'2020'!CI13</f>
        <v>0</v>
      </c>
      <c r="CP147" s="62">
        <f>'2020'!CJ13</f>
        <v>0</v>
      </c>
      <c r="CQ147" s="22">
        <f>'2020'!CK13</f>
        <v>854</v>
      </c>
      <c r="CR147" s="23">
        <f>'2020'!CL13</f>
        <v>2355</v>
      </c>
      <c r="CS147" s="23">
        <f>'2020'!CM13</f>
        <v>4</v>
      </c>
      <c r="CT147" s="23">
        <f>'2020'!CN13</f>
        <v>4</v>
      </c>
      <c r="CU147" s="23">
        <f>'2020'!CO13</f>
        <v>135</v>
      </c>
      <c r="CV147" s="23">
        <f>'2020'!CP13</f>
        <v>83</v>
      </c>
      <c r="CW147" s="23">
        <f>'2020'!CQ13</f>
        <v>71.400000000000006</v>
      </c>
      <c r="CX147" s="24">
        <f>'2020'!CR13</f>
        <v>2.9</v>
      </c>
      <c r="CY147" s="24">
        <f>'2020'!CS13</f>
        <v>3.9</v>
      </c>
      <c r="CZ147" s="23">
        <f>'2020'!CT13</f>
        <v>19</v>
      </c>
      <c r="DA147" s="23">
        <f>'2020'!CU13</f>
        <v>56</v>
      </c>
      <c r="DB147" s="23">
        <f>'2020'!CV13</f>
        <v>1777</v>
      </c>
      <c r="DC147" s="55">
        <f>'2020'!CW13</f>
        <v>3</v>
      </c>
      <c r="DD147" s="61">
        <f>'2020'!CX13</f>
        <v>5.6</v>
      </c>
      <c r="DE147" s="61">
        <f>'2020'!CY13</f>
        <v>0</v>
      </c>
      <c r="DF147" s="61">
        <f>'2020'!CZ13</f>
        <v>0</v>
      </c>
      <c r="DG147" s="73">
        <f>'2020'!DA13</f>
        <v>1.6</v>
      </c>
      <c r="DH147" s="62">
        <f>'2020'!DB13</f>
        <v>1</v>
      </c>
      <c r="DI147" s="22">
        <f>'2020'!DC13</f>
        <v>1660</v>
      </c>
      <c r="DJ147" s="23">
        <f>'2020'!DD13</f>
        <v>2990</v>
      </c>
      <c r="DK147" s="23">
        <f>'2020'!DE13</f>
        <v>10</v>
      </c>
      <c r="DL147" s="23">
        <f>'2020'!DF13</f>
        <v>4</v>
      </c>
      <c r="DM147" s="23">
        <f>'2020'!DG13</f>
        <v>224</v>
      </c>
      <c r="DN147" s="23">
        <f>'2020'!DH13</f>
        <v>140</v>
      </c>
      <c r="DO147" s="23">
        <f>'2020'!DI13</f>
        <v>70.400000000000006</v>
      </c>
      <c r="DP147" s="74">
        <f>'2020'!DJ13</f>
        <v>3</v>
      </c>
      <c r="DQ147" s="74">
        <f>'2020'!DK13</f>
        <v>1.6</v>
      </c>
      <c r="DR147" s="74">
        <f>'2020'!DL13</f>
        <v>59.3</v>
      </c>
      <c r="DS147" s="23">
        <f>'2020'!DM13</f>
        <v>-4</v>
      </c>
      <c r="DT147" s="23">
        <f>'2020'!DN13</f>
        <v>2302</v>
      </c>
      <c r="DU147" s="55">
        <f>'2020'!DO13</f>
        <v>9</v>
      </c>
      <c r="DV147" s="61">
        <f>'2020'!DP13</f>
        <v>-0.3</v>
      </c>
      <c r="DW147" s="61">
        <f>'2020'!DQ13</f>
        <v>0</v>
      </c>
      <c r="DX147" s="61">
        <f>'2020'!DR13</f>
        <v>0</v>
      </c>
      <c r="DY147" s="73">
        <f>'2020'!DS13</f>
        <v>0.25</v>
      </c>
      <c r="DZ147" s="62">
        <f>'2020'!DT13</f>
        <v>0</v>
      </c>
      <c r="EA147" s="22">
        <f>'2020'!DU13</f>
        <v>2714</v>
      </c>
      <c r="EB147" s="23">
        <f>'2020'!DV13</f>
        <v>3061</v>
      </c>
      <c r="EC147" s="23">
        <f>'2020'!DW13</f>
        <v>28</v>
      </c>
      <c r="ED147" s="23">
        <f>'2020'!DX13</f>
        <v>3</v>
      </c>
      <c r="EE147" s="23">
        <f>'2020'!DY13</f>
        <v>359</v>
      </c>
      <c r="EF147" s="23">
        <f>'2020'!DZ13</f>
        <v>222</v>
      </c>
      <c r="EG147" s="23">
        <f>'2020'!EA13</f>
        <v>74.099999999999994</v>
      </c>
      <c r="EH147" s="24">
        <f>'2020'!EB13</f>
        <v>5.0999999999999996</v>
      </c>
      <c r="EI147" s="24">
        <f>'2020'!EC13</f>
        <v>2.2000000000000002</v>
      </c>
      <c r="EJ147" s="24">
        <f>'2020'!ED13</f>
        <v>52.9</v>
      </c>
      <c r="EK147" s="23">
        <f>'2020'!EE13</f>
        <v>73</v>
      </c>
      <c r="EL147" s="23">
        <f>'2020'!EF13</f>
        <v>2053</v>
      </c>
      <c r="EM147" s="55">
        <f>'2020'!EG13</f>
        <v>16</v>
      </c>
      <c r="EN147" s="73">
        <f>'2020'!EH13</f>
        <v>3</v>
      </c>
      <c r="EO147" s="61">
        <f>'2020'!EI13</f>
        <v>1</v>
      </c>
      <c r="EP147" s="61">
        <f>'2020'!EJ13</f>
        <v>1</v>
      </c>
      <c r="EQ147" s="73">
        <f>'2020'!EK13</f>
        <v>0.42</v>
      </c>
      <c r="ER147" s="62">
        <f>'2020'!EL13</f>
        <v>1</v>
      </c>
    </row>
    <row r="148" spans="1:148" ht="15.75" customHeight="1" x14ac:dyDescent="0.2">
      <c r="A148" s="111">
        <f t="shared" si="8"/>
        <v>146</v>
      </c>
      <c r="B148" s="109">
        <f>'2023'!A15</f>
        <v>13</v>
      </c>
      <c r="C148" s="109">
        <v>2023</v>
      </c>
      <c r="D148" s="86" t="str">
        <f>'2023'!B15</f>
        <v>Tanner McKee</v>
      </c>
      <c r="E148" s="86" t="str" cm="1">
        <f t="array" ref="E148">_xlfn.IFS(F148&gt;13,"Cornerstone",AND(F148&gt;11.5,F148&lt;13),"Elite",AND(F148&gt;10,F148&lt;11.5),"Elite Upside",AND(F148&gt;=8.5,F148&lt;10),"Upside",AND(F148&gt;6.25,F148&lt;8.5),"Upside Lite",AND(F148&gt;4.5,F148&lt;6.25),"Outlier",AND(F148&gt;=3.5,F148&lt;4.5),"Outlier Lite",F148&lt;3.5,"Purgatory")</f>
        <v>Purgatory</v>
      </c>
      <c r="F148" s="11">
        <f>'2023'!C15</f>
        <v>3.0375000000000005</v>
      </c>
      <c r="G148" s="11">
        <f t="shared" si="9"/>
        <v>29.4</v>
      </c>
      <c r="H148" s="245">
        <f t="shared" si="10"/>
        <v>-0.64992579676936757</v>
      </c>
      <c r="I148" s="43" t="str">
        <f>'2023'!D15</f>
        <v>Stanford</v>
      </c>
      <c r="J148" s="14">
        <f>'2023'!E15</f>
        <v>5</v>
      </c>
      <c r="K148" s="44">
        <f>'2023'!F15</f>
        <v>36643</v>
      </c>
      <c r="L148" s="15">
        <f>'2023'!G15</f>
        <v>25.435616438356163</v>
      </c>
      <c r="M148" s="15" t="str">
        <f>'2023'!H15</f>
        <v>JR</v>
      </c>
      <c r="N148" s="15">
        <f>'2023'!I15</f>
        <v>23.013698630136986</v>
      </c>
      <c r="O148" s="15" t="str">
        <f>'2023'!J15</f>
        <v>Pocket Passer</v>
      </c>
      <c r="P148" s="14">
        <f>'2023'!K15</f>
        <v>78</v>
      </c>
      <c r="Q148" s="14">
        <f>'2023'!L15</f>
        <v>231</v>
      </c>
      <c r="R148" s="15">
        <f t="shared" si="11"/>
        <v>26.694434651196723</v>
      </c>
      <c r="S148" s="14">
        <f>'2023'!M15</f>
        <v>4.8499999999999996</v>
      </c>
      <c r="T148" s="16">
        <f>'2023'!N15</f>
        <v>6</v>
      </c>
      <c r="U148" s="46">
        <f>'2023'!O15</f>
        <v>0</v>
      </c>
      <c r="V148" s="47">
        <f>'2023'!P15</f>
        <v>0</v>
      </c>
      <c r="W148" s="47">
        <f>'2023'!Q15</f>
        <v>3.5962877030162411E-2</v>
      </c>
      <c r="X148" s="47">
        <f>'2023'!R15</f>
        <v>0.90046475600309839</v>
      </c>
      <c r="Y148" s="47">
        <f>'2023'!S15</f>
        <v>0.96656833824975419</v>
      </c>
      <c r="Z148" s="17">
        <f>'2023'!T15</f>
        <v>0.96656833824975419</v>
      </c>
      <c r="AA148" s="17">
        <f>'2023'!U15</f>
        <v>0.82158308751229103</v>
      </c>
      <c r="AB148" s="17">
        <f>'2023'!V15</f>
        <v>0.11793611793611794</v>
      </c>
      <c r="AC148" s="17">
        <f>'2023'!W15</f>
        <v>8.1441922563417896E-2</v>
      </c>
      <c r="AD148" s="17">
        <f>'2023'!X15</f>
        <v>9.9689020249767918E-2</v>
      </c>
      <c r="AE148" s="18">
        <f>'2023'!Y15</f>
        <v>8.4735667212302732E-2</v>
      </c>
      <c r="AF148" s="19">
        <f>'2023'!Z15</f>
        <v>21.358904109589041</v>
      </c>
      <c r="AG148" s="20">
        <f>'2023'!AA15</f>
        <v>83.497797751232184</v>
      </c>
      <c r="AH148" s="71">
        <f>'2023'!AB15</f>
        <v>0.65396825396825398</v>
      </c>
      <c r="AI148" s="102">
        <f>'2023'!AC15</f>
        <v>11.128301886792453</v>
      </c>
      <c r="AJ148" s="71">
        <f>'2023'!AD15</f>
        <v>0.75599999999999989</v>
      </c>
      <c r="AK148" s="71">
        <f>'2023'!AE15</f>
        <v>0.05</v>
      </c>
      <c r="AL148" s="71">
        <f>'2023'!AF15</f>
        <v>1.4999999999999999E-2</v>
      </c>
      <c r="AM148" s="70">
        <f>'2023'!AG15</f>
        <v>0.40500000000000003</v>
      </c>
      <c r="AN148" s="20">
        <f>'2023'!AH15</f>
        <v>4</v>
      </c>
      <c r="AO148" s="20">
        <f>'2023'!AI15</f>
        <v>2.7777777777777776E-2</v>
      </c>
      <c r="AP148" s="76">
        <f>'2023'!AJ15</f>
        <v>2.5099999999999998</v>
      </c>
      <c r="AQ148" s="21">
        <f>'2023'!AK15</f>
        <v>2</v>
      </c>
      <c r="AR148" s="21">
        <f>'2023'!AL15</f>
        <v>3</v>
      </c>
      <c r="AS148" s="21">
        <f>'2023'!AM15</f>
        <v>5</v>
      </c>
      <c r="AT148" s="21">
        <f>'2023'!AN15</f>
        <v>2</v>
      </c>
      <c r="AU148" s="21">
        <f>'2023'!AO15</f>
        <v>10</v>
      </c>
      <c r="AV148" s="21">
        <f>'2023'!AP15</f>
        <v>0</v>
      </c>
      <c r="AW148" s="21">
        <f>'2023'!AQ15</f>
        <v>3</v>
      </c>
      <c r="AX148" s="21">
        <f>'2023'!AR15</f>
        <v>2</v>
      </c>
      <c r="AY148" s="21">
        <f>'2023'!AS15</f>
        <v>0</v>
      </c>
      <c r="AZ148" s="21">
        <f>'2023'!AT15</f>
        <v>5</v>
      </c>
      <c r="BA148" s="21">
        <f>'2023'!AU15</f>
        <v>1</v>
      </c>
      <c r="BB148" s="21">
        <f>'2023'!AV15</f>
        <v>0</v>
      </c>
      <c r="BC148" s="21">
        <f>'2023'!AW15</f>
        <v>5.9</v>
      </c>
      <c r="BD148" s="21">
        <f>'2023'!AX15</f>
        <v>4.4250000000000007</v>
      </c>
      <c r="BE148" s="21">
        <f>'2023'!AY15</f>
        <v>0.375</v>
      </c>
      <c r="BF148" s="130">
        <f>'2023'!AZ15</f>
        <v>0</v>
      </c>
      <c r="BG148" s="103">
        <f>'2023'!BA15</f>
        <v>0</v>
      </c>
      <c r="BH148" s="23">
        <f>'2023'!BB15</f>
        <v>1</v>
      </c>
      <c r="BI148" s="23">
        <f>'2023'!BC15</f>
        <v>0</v>
      </c>
      <c r="BJ148" s="23">
        <f>'2023'!BD15</f>
        <v>0</v>
      </c>
      <c r="BK148" s="23">
        <f>'2023'!BE15</f>
        <v>0</v>
      </c>
      <c r="BL148" s="23">
        <f>'2023'!BF15</f>
        <v>0</v>
      </c>
      <c r="BM148" s="23">
        <f>'2023'!BG15</f>
        <v>0</v>
      </c>
      <c r="BN148" s="74">
        <f>'2023'!BH15</f>
        <v>0</v>
      </c>
      <c r="BO148" s="74">
        <f>'2023'!BI15</f>
        <v>0</v>
      </c>
      <c r="BP148" s="74">
        <f>'2023'!BJ15</f>
        <v>0</v>
      </c>
      <c r="BQ148" s="23">
        <f>'2023'!BK15</f>
        <v>0</v>
      </c>
      <c r="BR148" s="23">
        <f>'2023'!BL15</f>
        <v>1</v>
      </c>
      <c r="BS148" s="55">
        <f>'2023'!BM15</f>
        <v>0</v>
      </c>
      <c r="BT148" s="61">
        <f>'2023'!BN15</f>
        <v>0</v>
      </c>
      <c r="BU148" s="61">
        <f>'2023'!BO15</f>
        <v>0</v>
      </c>
      <c r="BV148" s="61">
        <f>'2023'!BP15</f>
        <v>0</v>
      </c>
      <c r="BW148" s="72">
        <f>'2023'!BQ15</f>
        <v>0</v>
      </c>
      <c r="BX148" s="61">
        <f>'2023'!BR15</f>
        <v>0</v>
      </c>
      <c r="BY148" s="22">
        <f>'2023'!BS15</f>
        <v>0</v>
      </c>
      <c r="BZ148" s="23">
        <f>'2023'!BT15</f>
        <v>1</v>
      </c>
      <c r="CA148" s="23">
        <f>'2023'!BU15</f>
        <v>0</v>
      </c>
      <c r="CB148" s="23">
        <f>'2023'!BV15</f>
        <v>0</v>
      </c>
      <c r="CC148" s="23">
        <f>'2023'!BW15</f>
        <v>0</v>
      </c>
      <c r="CD148" s="23">
        <f>'2023'!BX15</f>
        <v>0</v>
      </c>
      <c r="CE148" s="23">
        <f>'2023'!BY15</f>
        <v>0</v>
      </c>
      <c r="CF148" s="74">
        <f>'2023'!BZ15</f>
        <v>0</v>
      </c>
      <c r="CG148" s="74">
        <f>'2023'!CA15</f>
        <v>0</v>
      </c>
      <c r="CH148" s="74">
        <f>'2023'!CB15</f>
        <v>0</v>
      </c>
      <c r="CI148" s="23">
        <f>'2023'!CC15</f>
        <v>0</v>
      </c>
      <c r="CJ148" s="23">
        <f>'2023'!CD15</f>
        <v>1</v>
      </c>
      <c r="CK148" s="55">
        <f>'2023'!CE15</f>
        <v>0</v>
      </c>
      <c r="CL148" s="61">
        <f>'2023'!CF15</f>
        <v>0</v>
      </c>
      <c r="CM148" s="61">
        <f>'2023'!CG15</f>
        <v>0</v>
      </c>
      <c r="CN148" s="61">
        <f>'2023'!CH15</f>
        <v>0</v>
      </c>
      <c r="CO148" s="73">
        <f>'2023'!CI15</f>
        <v>0</v>
      </c>
      <c r="CP148" s="62">
        <f>'2023'!CJ15</f>
        <v>0</v>
      </c>
      <c r="CQ148" s="22">
        <f>'2023'!CK15</f>
        <v>62</v>
      </c>
      <c r="CR148" s="23">
        <f>'2023'!CL15</f>
        <v>1724</v>
      </c>
      <c r="CS148" s="23">
        <f>'2023'!CM15</f>
        <v>0</v>
      </c>
      <c r="CT148" s="23">
        <f>'2023'!CN15</f>
        <v>0</v>
      </c>
      <c r="CU148" s="23">
        <f>'2023'!CO15</f>
        <v>7</v>
      </c>
      <c r="CV148" s="23">
        <f>'2023'!CP15</f>
        <v>3</v>
      </c>
      <c r="CW148" s="23">
        <f>'2023'!CQ15</f>
        <v>42.9</v>
      </c>
      <c r="CX148" s="24">
        <f>'2023'!CR15</f>
        <v>11.1</v>
      </c>
      <c r="CY148" s="24">
        <f>'2023'!CS15</f>
        <v>0</v>
      </c>
      <c r="CZ148" s="23">
        <f>'2023'!CT15</f>
        <v>33.299999999999997</v>
      </c>
      <c r="DA148" s="23">
        <f>'2023'!CU15</f>
        <v>0</v>
      </c>
      <c r="DB148" s="23">
        <f>'2023'!CV15</f>
        <v>858</v>
      </c>
      <c r="DC148" s="55">
        <f>'2023'!CW15</f>
        <v>0</v>
      </c>
      <c r="DD148" s="61">
        <f>'2023'!CX15</f>
        <v>0</v>
      </c>
      <c r="DE148" s="61">
        <f>'2023'!CY15</f>
        <v>0</v>
      </c>
      <c r="DF148" s="61">
        <f>'2023'!CZ15</f>
        <v>0</v>
      </c>
      <c r="DG148" s="73">
        <f>'2023'!DA15</f>
        <v>0</v>
      </c>
      <c r="DH148" s="62">
        <f>'2023'!DB15</f>
        <v>0</v>
      </c>
      <c r="DI148" s="22">
        <f>'2023'!DC15</f>
        <v>2325</v>
      </c>
      <c r="DJ148" s="23">
        <f>'2023'!DD15</f>
        <v>2582</v>
      </c>
      <c r="DK148" s="23">
        <f>'2023'!DE15</f>
        <v>15</v>
      </c>
      <c r="DL148" s="23">
        <f>'2023'!DF15</f>
        <v>7</v>
      </c>
      <c r="DM148" s="23">
        <f>'2023'!DG15</f>
        <v>315</v>
      </c>
      <c r="DN148" s="23">
        <f>'2023'!DH15</f>
        <v>206</v>
      </c>
      <c r="DO148" s="23">
        <f>'2023'!DI15</f>
        <v>75.599999999999994</v>
      </c>
      <c r="DP148" s="74">
        <f>'2023'!DJ15</f>
        <v>5</v>
      </c>
      <c r="DQ148" s="74">
        <f>'2023'!DK15</f>
        <v>3.6</v>
      </c>
      <c r="DR148" s="74">
        <f>'2023'!DL15</f>
        <v>36.4</v>
      </c>
      <c r="DS148" s="23">
        <f>'2023'!DM15</f>
        <v>144</v>
      </c>
      <c r="DT148" s="23">
        <f>'2023'!DN15</f>
        <v>1221</v>
      </c>
      <c r="DU148" s="55">
        <f>'2023'!DO15</f>
        <v>36</v>
      </c>
      <c r="DV148" s="61">
        <f>'2023'!DP15</f>
        <v>4</v>
      </c>
      <c r="DW148" s="61">
        <f>'2023'!DQ15</f>
        <v>4</v>
      </c>
      <c r="DX148" s="61">
        <f>'2023'!DR15</f>
        <v>1</v>
      </c>
      <c r="DY148" s="73">
        <f>'2023'!DS15</f>
        <v>1.39</v>
      </c>
      <c r="DZ148" s="62">
        <f>'2023'!DT15</f>
        <v>4</v>
      </c>
      <c r="EA148" s="22">
        <f>'2023'!DU15</f>
        <v>2949</v>
      </c>
      <c r="EB148" s="23">
        <f>'2023'!DV15</f>
        <v>3051</v>
      </c>
      <c r="EC148" s="23">
        <f>'2023'!DW15</f>
        <v>13</v>
      </c>
      <c r="ED148" s="23">
        <f>'2023'!DX15</f>
        <v>8</v>
      </c>
      <c r="EE148" s="23">
        <f>'2023'!DY15</f>
        <v>433</v>
      </c>
      <c r="EF148" s="23">
        <f>'2023'!DZ15</f>
        <v>265</v>
      </c>
      <c r="EG148" s="23">
        <f>'2023'!EA15</f>
        <v>72</v>
      </c>
      <c r="EH148" s="24">
        <f>'2023'!EB15</f>
        <v>3.3</v>
      </c>
      <c r="EI148" s="24">
        <f>'2023'!EC15</f>
        <v>1.5</v>
      </c>
      <c r="EJ148" s="24">
        <f>'2023'!ED15</f>
        <v>40.5</v>
      </c>
      <c r="EK148" s="23">
        <f>'2023'!EE15</f>
        <v>122</v>
      </c>
      <c r="EL148" s="23">
        <f>'2023'!EF15</f>
        <v>1498</v>
      </c>
      <c r="EM148" s="55">
        <f>'2023'!EG15</f>
        <v>37</v>
      </c>
      <c r="EN148" s="73">
        <f>'2023'!EH15</f>
        <v>3</v>
      </c>
      <c r="EO148" s="61">
        <f>'2023'!EI15</f>
        <v>2</v>
      </c>
      <c r="EP148" s="61">
        <f>'2023'!EJ15</f>
        <v>1</v>
      </c>
      <c r="EQ148" s="73">
        <f>'2023'!EK15</f>
        <v>2.5099999999999998</v>
      </c>
      <c r="ER148" s="62">
        <f>'2023'!EL15</f>
        <v>2</v>
      </c>
    </row>
    <row r="149" spans="1:148" ht="15.75" customHeight="1" x14ac:dyDescent="0.2">
      <c r="A149" s="111">
        <f t="shared" si="8"/>
        <v>147</v>
      </c>
      <c r="B149" s="109">
        <f>'2018'!A14</f>
        <v>12</v>
      </c>
      <c r="C149" s="109">
        <v>2018</v>
      </c>
      <c r="D149" s="86" t="str">
        <f>'2018'!B14</f>
        <v>Luke Falk</v>
      </c>
      <c r="E149" s="86" t="str" cm="1">
        <f t="array" ref="E149">_xlfn.IFS(F149&gt;13,"Cornerstone",AND(F149&gt;11.5,F149&lt;13),"Elite",AND(F149&gt;10,F149&lt;11.5),"Elite Upside",AND(F149&gt;=8.5,F149&lt;10),"Upside",AND(F149&gt;6.25,F149&lt;8.5),"Upside Lite",AND(F149&gt;4.5,F149&lt;6.25),"Outlier",AND(F149&gt;=3.5,F149&lt;4.5),"Outlier Lite",F149&lt;3.5,"Purgatory")</f>
        <v>Purgatory</v>
      </c>
      <c r="F149" s="11">
        <f>'2018'!C14</f>
        <v>3.0112499999999995</v>
      </c>
      <c r="G149" s="11">
        <f t="shared" si="9"/>
        <v>28.9</v>
      </c>
      <c r="H149" s="245">
        <f t="shared" si="10"/>
        <v>-0.65758920840876356</v>
      </c>
      <c r="I149" s="43" t="str">
        <f>'2018'!D14</f>
        <v>Washington State</v>
      </c>
      <c r="J149" s="14">
        <f>'2018'!E14</f>
        <v>5</v>
      </c>
      <c r="K149" s="44">
        <f>'2018'!F14</f>
        <v>34696</v>
      </c>
      <c r="L149" s="15">
        <f>'2018'!G14</f>
        <v>30.769863013698629</v>
      </c>
      <c r="M149" s="15" t="str">
        <f>'2018'!H14</f>
        <v>SR</v>
      </c>
      <c r="N149" s="15">
        <f>'2018'!I14</f>
        <v>23.345205479452055</v>
      </c>
      <c r="O149" s="15" t="str">
        <f>'2018'!J14</f>
        <v>Pocket Passer</v>
      </c>
      <c r="P149" s="14">
        <f>'2018'!K14</f>
        <v>75</v>
      </c>
      <c r="Q149" s="14">
        <f>'2018'!L14</f>
        <v>211</v>
      </c>
      <c r="R149" s="15">
        <f t="shared" si="11"/>
        <v>26.372899608021438</v>
      </c>
      <c r="S149" s="14">
        <f>'2018'!M14</f>
        <v>4.79</v>
      </c>
      <c r="T149" s="16">
        <f>'2018'!N14</f>
        <v>6</v>
      </c>
      <c r="U149" s="46">
        <f>'2018'!O14</f>
        <v>0</v>
      </c>
      <c r="V149" s="47">
        <f>'2018'!P14</f>
        <v>0.32780879274249825</v>
      </c>
      <c r="W149" s="47">
        <f>'2018'!Q14</f>
        <v>0.90531725637477767</v>
      </c>
      <c r="X149" s="47">
        <f>'2018'!R14</f>
        <v>0.9480161256100148</v>
      </c>
      <c r="Y149" s="47">
        <f>'2018'!S14</f>
        <v>0.75193960998112808</v>
      </c>
      <c r="Z149" s="17">
        <f>'2018'!T14</f>
        <v>0.84997786779557138</v>
      </c>
      <c r="AA149" s="17">
        <f>'2018'!U14</f>
        <v>0.7224811876262357</v>
      </c>
      <c r="AB149" s="17">
        <f>'2018'!V14</f>
        <v>6.5952649379932352E-2</v>
      </c>
      <c r="AC149" s="17">
        <f>'2018'!W14</f>
        <v>8.7804878048780483E-2</v>
      </c>
      <c r="AD149" s="17">
        <f>'2018'!X14</f>
        <v>8.7804878048780483E-2</v>
      </c>
      <c r="AE149" s="18">
        <f>'2018'!Y14</f>
        <v>7.4634146341463412E-2</v>
      </c>
      <c r="AF149" s="19">
        <f>'2018'!Z14</f>
        <v>20.687671232876713</v>
      </c>
      <c r="AG149" s="20">
        <f>'2018'!AA14</f>
        <v>80.162342068633578</v>
      </c>
      <c r="AH149" s="71">
        <f>'2018'!AB14</f>
        <v>0.69654088050314467</v>
      </c>
      <c r="AI149" s="102">
        <f>'2018'!AC14</f>
        <v>10.044817927170868</v>
      </c>
      <c r="AJ149" s="71">
        <f>'2018'!AD14</f>
        <v>0.78599999999999992</v>
      </c>
      <c r="AK149" s="71">
        <f>'2018'!AE14</f>
        <v>4.8000000000000001E-2</v>
      </c>
      <c r="AL149" s="71">
        <f>'2018'!AF14</f>
        <v>2.4E-2</v>
      </c>
      <c r="AM149" s="70">
        <f>'2018'!AG14</f>
        <v>0.49200000000000005</v>
      </c>
      <c r="AN149" s="20">
        <f>'2018'!AH14</f>
        <v>3.6</v>
      </c>
      <c r="AO149" s="20">
        <f>'2018'!AI14</f>
        <v>0</v>
      </c>
      <c r="AP149" s="76">
        <f>'2018'!AJ14</f>
        <v>2.23</v>
      </c>
      <c r="AQ149" s="21">
        <f>'2018'!AK14</f>
        <v>3</v>
      </c>
      <c r="AR149" s="21">
        <f>'2018'!AL14</f>
        <v>0</v>
      </c>
      <c r="AS149" s="21">
        <f>'2018'!AM14</f>
        <v>8</v>
      </c>
      <c r="AT149" s="21">
        <f>'2018'!AN14</f>
        <v>1</v>
      </c>
      <c r="AU149" s="21">
        <f>'2018'!AO14</f>
        <v>9</v>
      </c>
      <c r="AV149" s="21">
        <f>'2018'!AP14</f>
        <v>4</v>
      </c>
      <c r="AW149" s="21">
        <f>'2018'!AQ14</f>
        <v>2</v>
      </c>
      <c r="AX149" s="21">
        <f>'2018'!AR14</f>
        <v>1</v>
      </c>
      <c r="AY149" s="21">
        <f>'2018'!AS14</f>
        <v>0</v>
      </c>
      <c r="AZ149" s="21">
        <f>'2018'!AT14</f>
        <v>3</v>
      </c>
      <c r="BA149" s="21">
        <f>'2018'!AU14</f>
        <v>1</v>
      </c>
      <c r="BB149" s="21">
        <f>'2018'!AV14</f>
        <v>0</v>
      </c>
      <c r="BC149" s="21">
        <f>'2018'!AW14</f>
        <v>6.2299999999999995</v>
      </c>
      <c r="BD149" s="21">
        <f>'2018'!AX14</f>
        <v>4.6724999999999994</v>
      </c>
      <c r="BE149" s="21">
        <f>'2018'!AY14</f>
        <v>0.22500000000000001</v>
      </c>
      <c r="BF149" s="130">
        <f>'2018'!AZ14</f>
        <v>0</v>
      </c>
      <c r="BG149" s="103">
        <f>'2018'!BA14</f>
        <v>0</v>
      </c>
      <c r="BH149" s="23">
        <f>'2018'!BB14</f>
        <v>1</v>
      </c>
      <c r="BI149" s="23">
        <f>'2018'!BC14</f>
        <v>0</v>
      </c>
      <c r="BJ149" s="23">
        <f>'2018'!BD14</f>
        <v>0</v>
      </c>
      <c r="BK149" s="23">
        <f>'2018'!BE14</f>
        <v>0</v>
      </c>
      <c r="BL149" s="23">
        <f>'2018'!BF14</f>
        <v>0</v>
      </c>
      <c r="BM149" s="23">
        <f>'2018'!BG14</f>
        <v>0</v>
      </c>
      <c r="BN149" s="74">
        <f>'2018'!BH14</f>
        <v>0</v>
      </c>
      <c r="BO149" s="74">
        <f>'2018'!BI14</f>
        <v>0</v>
      </c>
      <c r="BP149" s="74">
        <f>'2018'!BJ14</f>
        <v>0</v>
      </c>
      <c r="BQ149" s="23">
        <f>'2018'!BK14</f>
        <v>0</v>
      </c>
      <c r="BR149" s="23">
        <f>'2018'!BL14</f>
        <v>1</v>
      </c>
      <c r="BS149" s="55">
        <f>'2018'!BM14</f>
        <v>0</v>
      </c>
      <c r="BT149" s="61">
        <f>'2018'!BN14</f>
        <v>0</v>
      </c>
      <c r="BU149" s="61">
        <f>'2018'!BO14</f>
        <v>0</v>
      </c>
      <c r="BV149" s="61">
        <f>'2018'!BP14</f>
        <v>0</v>
      </c>
      <c r="BW149" s="72">
        <f>'2018'!BQ14</f>
        <v>0</v>
      </c>
      <c r="BX149" s="61">
        <f>'2018'!BR14</f>
        <v>0</v>
      </c>
      <c r="BY149" s="22">
        <f>'2018'!BS14</f>
        <v>1879</v>
      </c>
      <c r="BZ149" s="23">
        <f>'2018'!BT14</f>
        <v>5732</v>
      </c>
      <c r="CA149" s="23">
        <f>'2018'!BU14</f>
        <v>13</v>
      </c>
      <c r="CB149" s="23">
        <f>'2018'!BV14</f>
        <v>7</v>
      </c>
      <c r="CC149" s="23">
        <f>'2018'!BW14</f>
        <v>245</v>
      </c>
      <c r="CD149" s="23">
        <f>'2018'!BX14</f>
        <v>155</v>
      </c>
      <c r="CE149" s="23">
        <f>'2018'!BY14</f>
        <v>73.3</v>
      </c>
      <c r="CF149" s="74">
        <f>'2018'!BZ14</f>
        <v>5.0999999999999996</v>
      </c>
      <c r="CG149" s="74">
        <f>'2018'!CA14</f>
        <v>4.2</v>
      </c>
      <c r="CH149" s="74">
        <f>'2018'!CB14</f>
        <v>50</v>
      </c>
      <c r="CI149" s="23">
        <f>'2018'!CC14</f>
        <v>61</v>
      </c>
      <c r="CJ149" s="23">
        <f>'2018'!CD14</f>
        <v>770</v>
      </c>
      <c r="CK149" s="55">
        <f>'2018'!CE14</f>
        <v>6</v>
      </c>
      <c r="CL149" s="61">
        <f>'2018'!CF14</f>
        <v>3.1</v>
      </c>
      <c r="CM149" s="61">
        <f>'2018'!CG14</f>
        <v>1</v>
      </c>
      <c r="CN149" s="61">
        <f>'2018'!CH14</f>
        <v>0</v>
      </c>
      <c r="CO149" s="73">
        <f>'2018'!CI14</f>
        <v>2.65</v>
      </c>
      <c r="CP149" s="62">
        <f>'2018'!CJ14</f>
        <v>0</v>
      </c>
      <c r="CQ149" s="22">
        <f>'2018'!CK14</f>
        <v>4580</v>
      </c>
      <c r="CR149" s="23">
        <f>'2018'!CL14</f>
        <v>5059</v>
      </c>
      <c r="CS149" s="23">
        <f>'2018'!CM14</f>
        <v>38</v>
      </c>
      <c r="CT149" s="23">
        <f>'2018'!CN14</f>
        <v>8</v>
      </c>
      <c r="CU149" s="23">
        <f>'2018'!CO14</f>
        <v>649</v>
      </c>
      <c r="CV149" s="23">
        <f>'2018'!CP14</f>
        <v>447</v>
      </c>
      <c r="CW149" s="23">
        <f>'2018'!CQ14</f>
        <v>78.599999999999994</v>
      </c>
      <c r="CX149" s="24">
        <f>'2018'!CR14</f>
        <v>4.8</v>
      </c>
      <c r="CY149" s="24">
        <f>'2018'!CS14</f>
        <v>4.4000000000000004</v>
      </c>
      <c r="CZ149" s="23">
        <f>'2018'!CT14</f>
        <v>49.2</v>
      </c>
      <c r="DA149" s="23">
        <f>'2018'!CU14</f>
        <v>150</v>
      </c>
      <c r="DB149" s="23">
        <f>'2018'!CV14</f>
        <v>1364</v>
      </c>
      <c r="DC149" s="55">
        <f>'2018'!CW14</f>
        <v>19</v>
      </c>
      <c r="DD149" s="61">
        <f>'2018'!CX14</f>
        <v>3.2</v>
      </c>
      <c r="DE149" s="61">
        <f>'2018'!CY14</f>
        <v>3</v>
      </c>
      <c r="DF149" s="61">
        <f>'2018'!CZ14</f>
        <v>0</v>
      </c>
      <c r="DG149" s="73">
        <f>'2018'!DA14</f>
        <v>1.38</v>
      </c>
      <c r="DH149" s="62">
        <f>'2018'!DB14</f>
        <v>7</v>
      </c>
      <c r="DI149" s="22">
        <f>'2018'!DC14</f>
        <v>4468</v>
      </c>
      <c r="DJ149" s="23">
        <f>'2018'!DD14</f>
        <v>4713</v>
      </c>
      <c r="DK149" s="23">
        <f>'2018'!DE14</f>
        <v>38</v>
      </c>
      <c r="DL149" s="23">
        <f>'2018'!DF14</f>
        <v>11</v>
      </c>
      <c r="DM149" s="23">
        <f>'2018'!DG14</f>
        <v>636</v>
      </c>
      <c r="DN149" s="23">
        <f>'2018'!DH14</f>
        <v>443</v>
      </c>
      <c r="DO149" s="23">
        <f>'2018'!DI14</f>
        <v>78</v>
      </c>
      <c r="DP149" s="74">
        <f>'2018'!DJ14</f>
        <v>4.4000000000000004</v>
      </c>
      <c r="DQ149" s="74">
        <f>'2018'!DK14</f>
        <v>2.4</v>
      </c>
      <c r="DR149" s="74">
        <f>'2018'!DL14</f>
        <v>45.2</v>
      </c>
      <c r="DS149" s="23">
        <f>'2018'!DM14</f>
        <v>117</v>
      </c>
      <c r="DT149" s="23">
        <f>'2018'!DN14</f>
        <v>1774</v>
      </c>
      <c r="DU149" s="55">
        <f>'2018'!DO14</f>
        <v>8</v>
      </c>
      <c r="DV149" s="61">
        <f>'2018'!DP14</f>
        <v>3.1</v>
      </c>
      <c r="DW149" s="61">
        <f>'2018'!DQ14</f>
        <v>0</v>
      </c>
      <c r="DX149" s="61">
        <f>'2018'!DR14</f>
        <v>0</v>
      </c>
      <c r="DY149" s="73">
        <f>'2018'!DS14</f>
        <v>1.24</v>
      </c>
      <c r="DZ149" s="62">
        <f>'2018'!DT14</f>
        <v>1</v>
      </c>
      <c r="EA149" s="22">
        <f>'2018'!DU14</f>
        <v>3586</v>
      </c>
      <c r="EB149" s="23">
        <f>'2018'!DV14</f>
        <v>4769</v>
      </c>
      <c r="EC149" s="23">
        <f>'2018'!DW14</f>
        <v>30</v>
      </c>
      <c r="ED149" s="23">
        <f>'2018'!DX14</f>
        <v>13</v>
      </c>
      <c r="EE149" s="23">
        <f>'2018'!DY14</f>
        <v>535</v>
      </c>
      <c r="EF149" s="23">
        <f>'2018'!DZ14</f>
        <v>357</v>
      </c>
      <c r="EG149" s="23">
        <f>'2018'!EA14</f>
        <v>75.2</v>
      </c>
      <c r="EH149" s="24">
        <f>'2018'!EB14</f>
        <v>3.2</v>
      </c>
      <c r="EI149" s="24">
        <f>'2018'!EC14</f>
        <v>4.5</v>
      </c>
      <c r="EJ149" s="24">
        <f>'2018'!ED14</f>
        <v>41.1</v>
      </c>
      <c r="EK149" s="23">
        <f>'2018'!EE14</f>
        <v>108</v>
      </c>
      <c r="EL149" s="23">
        <f>'2018'!EF14</f>
        <v>1230</v>
      </c>
      <c r="EM149" s="55">
        <f>'2018'!EG14</f>
        <v>4</v>
      </c>
      <c r="EN149" s="73">
        <f>'2018'!EH14</f>
        <v>3.6</v>
      </c>
      <c r="EO149" s="61">
        <f>'2018'!EI14</f>
        <v>0</v>
      </c>
      <c r="EP149" s="61">
        <f>'2018'!EJ14</f>
        <v>0</v>
      </c>
      <c r="EQ149" s="73">
        <f>'2018'!EK14</f>
        <v>2.23</v>
      </c>
      <c r="ER149" s="62">
        <f>'2018'!EL14</f>
        <v>2</v>
      </c>
    </row>
    <row r="150" spans="1:148" ht="15.75" customHeight="1" x14ac:dyDescent="0.2">
      <c r="A150" s="111">
        <f t="shared" si="8"/>
        <v>148</v>
      </c>
      <c r="B150" s="109">
        <f>'2024'!A14</f>
        <v>12</v>
      </c>
      <c r="C150" s="109">
        <v>2024</v>
      </c>
      <c r="D150" s="86" t="str">
        <f>'2024'!B14</f>
        <v>Devin Leary</v>
      </c>
      <c r="E150" s="86" t="str" cm="1">
        <f t="array" ref="E150">_xlfn.IFS(F150&gt;13,"Cornerstone",AND(F150&gt;11.5,F150&lt;13),"Elite",AND(F150&gt;10,F150&lt;11.5),"Elite Upside",AND(F150&gt;=8.5,F150&lt;10),"Upside",AND(F150&gt;6.25,F150&lt;8.5),"Upside Lite",AND(F150&gt;4.5,F150&lt;6.25),"Outlier",AND(F150&gt;=3.5,F150&lt;4.5),"Outlier Lite",F150&lt;3.5,"Purgatory")</f>
        <v>Purgatory</v>
      </c>
      <c r="F150" s="11">
        <f>'2024'!C14</f>
        <v>3.00875</v>
      </c>
      <c r="G150" s="11">
        <f t="shared" si="9"/>
        <v>28.499999999999996</v>
      </c>
      <c r="H150" s="245">
        <f t="shared" si="10"/>
        <v>-0.65831905713632488</v>
      </c>
      <c r="I150" s="43" t="str">
        <f>'2024'!D14</f>
        <v>Kentucky</v>
      </c>
      <c r="J150" s="14">
        <f>'2024'!E14</f>
        <v>1</v>
      </c>
      <c r="K150" s="44">
        <f>'2024'!F14</f>
        <v>36413</v>
      </c>
      <c r="L150" s="15">
        <f>'2024'!G14</f>
        <v>26.065753424657533</v>
      </c>
      <c r="M150" s="15" t="str">
        <f>'2024'!H14</f>
        <v>RS SR</v>
      </c>
      <c r="N150" s="15">
        <f>'2024'!I14</f>
        <v>24.646575342465752</v>
      </c>
      <c r="O150" s="15" t="str">
        <f>'2024'!J14</f>
        <v>Pocket Passer</v>
      </c>
      <c r="P150" s="14">
        <f>'2024'!K14</f>
        <v>73</v>
      </c>
      <c r="Q150" s="14">
        <f>'2024'!L14</f>
        <v>217</v>
      </c>
      <c r="R150" s="15">
        <f t="shared" si="11"/>
        <v>28.629381559757682</v>
      </c>
      <c r="S150" s="14">
        <f>'2024'!M14</f>
        <v>4.76</v>
      </c>
      <c r="T150" s="16">
        <f>'2024'!N14</f>
        <v>6</v>
      </c>
      <c r="U150" s="46">
        <f>'2024'!O14</f>
        <v>0.44270643870498361</v>
      </c>
      <c r="V150" s="47">
        <f>'2024'!P14</f>
        <v>0.28218135700697528</v>
      </c>
      <c r="W150" s="47">
        <f>'2024'!Q14</f>
        <v>0.99248772031204857</v>
      </c>
      <c r="X150" s="47">
        <f>'2024'!R14</f>
        <v>0.43041850969717593</v>
      </c>
      <c r="Y150" s="47">
        <f>'2024'!S14</f>
        <v>0.99963649581970193</v>
      </c>
      <c r="Z150" s="17">
        <f>'2024'!T14</f>
        <v>0.99963649581970193</v>
      </c>
      <c r="AA150" s="17">
        <f>'2024'!U14</f>
        <v>0.99963649581970193</v>
      </c>
      <c r="AB150" s="17">
        <f>'2024'!V14</f>
        <v>2.5423728813559324E-2</v>
      </c>
      <c r="AC150" s="17">
        <f>'2024'!W14</f>
        <v>3.789126853377265E-2</v>
      </c>
      <c r="AD150" s="17">
        <f>'2024'!X14</f>
        <v>3.789126853377265E-2</v>
      </c>
      <c r="AE150" s="18">
        <f>'2024'!Y14</f>
        <v>3.789126853377265E-2</v>
      </c>
      <c r="AF150" s="19">
        <f>'2024'!Z14</f>
        <v>21.989041095890411</v>
      </c>
      <c r="AG150" s="20">
        <f>'2024'!AA14</f>
        <v>84.539936762120163</v>
      </c>
      <c r="AH150" s="71">
        <f>'2024'!AB14</f>
        <v>0.6113989637305699</v>
      </c>
      <c r="AI150" s="102">
        <f>'2024'!AC14</f>
        <v>13.221153846153847</v>
      </c>
      <c r="AJ150" s="71">
        <f>'2024'!AD14</f>
        <v>0.76400000000000001</v>
      </c>
      <c r="AK150" s="71">
        <f>'2024'!AE14</f>
        <v>6.8000000000000005E-2</v>
      </c>
      <c r="AL150" s="71">
        <f>'2024'!AF14</f>
        <v>1.8000000000000002E-2</v>
      </c>
      <c r="AM150" s="70">
        <f>'2024'!AG14</f>
        <v>0.55399999999999994</v>
      </c>
      <c r="AN150" s="20">
        <f>'2024'!AH14</f>
        <v>2.625</v>
      </c>
      <c r="AO150" s="20">
        <f>'2024'!AI14</f>
        <v>0.25</v>
      </c>
      <c r="AP150" s="76">
        <f>'2024'!AJ14</f>
        <v>3.22</v>
      </c>
      <c r="AQ150" s="21">
        <f>'2024'!AK14</f>
        <v>1</v>
      </c>
      <c r="AR150" s="21">
        <f>'2024'!AL14</f>
        <v>7</v>
      </c>
      <c r="AS150" s="21">
        <f>'2024'!AM14</f>
        <v>6</v>
      </c>
      <c r="AT150" s="21">
        <f>'2024'!AN14</f>
        <v>5</v>
      </c>
      <c r="AU150" s="21">
        <f>'2024'!AO14</f>
        <v>10</v>
      </c>
      <c r="AV150" s="21">
        <f>'2024'!AP14</f>
        <v>7</v>
      </c>
      <c r="AW150" s="21">
        <f>'2024'!AQ14</f>
        <v>1</v>
      </c>
      <c r="AX150" s="21">
        <f>'2024'!AR14</f>
        <v>0</v>
      </c>
      <c r="AY150" s="21">
        <f>'2024'!AS14</f>
        <v>8</v>
      </c>
      <c r="AZ150" s="21">
        <f>'2024'!AT14</f>
        <v>7</v>
      </c>
      <c r="BA150" s="21">
        <f>'2024'!AU14</f>
        <v>1</v>
      </c>
      <c r="BB150" s="21">
        <f>'2024'!AV14</f>
        <v>0</v>
      </c>
      <c r="BC150" s="21">
        <f>'2024'!AW14</f>
        <v>10.09</v>
      </c>
      <c r="BD150" s="21">
        <f>'2024'!AX14</f>
        <v>7.5674999999999999</v>
      </c>
      <c r="BE150" s="21">
        <f>'2024'!AY14</f>
        <v>0.6</v>
      </c>
      <c r="BF150" s="130">
        <f>'2024'!AZ14</f>
        <v>0</v>
      </c>
      <c r="BG150" s="103">
        <f>'2024'!BA14</f>
        <v>1217</v>
      </c>
      <c r="BH150" s="23">
        <f>'2024'!BB14</f>
        <v>2749</v>
      </c>
      <c r="BI150" s="23">
        <f>'2024'!BC14</f>
        <v>8</v>
      </c>
      <c r="BJ150" s="23">
        <f>'2024'!BD14</f>
        <v>5</v>
      </c>
      <c r="BK150" s="23">
        <f>'2024'!BE14</f>
        <v>212</v>
      </c>
      <c r="BL150" s="23">
        <f>'2024'!BF14</f>
        <v>102</v>
      </c>
      <c r="BM150" s="23">
        <f>'2024'!BG14</f>
        <v>59.8</v>
      </c>
      <c r="BN150" s="74">
        <f>'2024'!BH14</f>
        <v>4.0999999999999996</v>
      </c>
      <c r="BO150" s="74">
        <f>'2024'!BI14</f>
        <v>4.4000000000000004</v>
      </c>
      <c r="BP150" s="74">
        <f>'2024'!BJ14</f>
        <v>33.299999999999997</v>
      </c>
      <c r="BQ150" s="23">
        <f>'2024'!BK14</f>
        <v>111</v>
      </c>
      <c r="BR150" s="23">
        <f>'2024'!BL14</f>
        <v>1951</v>
      </c>
      <c r="BS150" s="55">
        <f>'2024'!BM14</f>
        <v>30</v>
      </c>
      <c r="BT150" s="61">
        <f>'2024'!BN14</f>
        <v>3.7</v>
      </c>
      <c r="BU150" s="61">
        <f>'2024'!BO14</f>
        <v>0</v>
      </c>
      <c r="BV150" s="61">
        <f>'2024'!BP14</f>
        <v>4</v>
      </c>
      <c r="BW150" s="72">
        <f>'2024'!BQ14</f>
        <v>2.9</v>
      </c>
      <c r="BX150" s="61">
        <f>'2024'!BR14</f>
        <v>2</v>
      </c>
      <c r="BY150" s="22">
        <f>'2024'!BS14</f>
        <v>890</v>
      </c>
      <c r="BZ150" s="23">
        <f>'2024'!BT14</f>
        <v>3154</v>
      </c>
      <c r="CA150" s="23">
        <f>'2024'!BU14</f>
        <v>8</v>
      </c>
      <c r="CB150" s="23">
        <f>'2024'!BV14</f>
        <v>2</v>
      </c>
      <c r="CC150" s="23">
        <f>'2024'!BW14</f>
        <v>110</v>
      </c>
      <c r="CD150" s="23">
        <f>'2024'!BX14</f>
        <v>66</v>
      </c>
      <c r="CE150" s="23">
        <f>'2024'!BY14</f>
        <v>70.3</v>
      </c>
      <c r="CF150" s="74">
        <f>'2024'!BZ14</f>
        <v>11.8</v>
      </c>
      <c r="CG150" s="74">
        <f>'2024'!CA14</f>
        <v>3.8</v>
      </c>
      <c r="CH150" s="74">
        <f>'2024'!CB14</f>
        <v>55.6</v>
      </c>
      <c r="CI150" s="23">
        <f>'2024'!CC14</f>
        <v>57</v>
      </c>
      <c r="CJ150" s="23">
        <f>'2024'!CD14</f>
        <v>1762</v>
      </c>
      <c r="CK150" s="55">
        <f>'2024'!CE14</f>
        <v>14</v>
      </c>
      <c r="CL150" s="61">
        <f>'2024'!CF14</f>
        <v>4.0714285714285712</v>
      </c>
      <c r="CM150" s="61">
        <f>'2024'!CG14</f>
        <v>0</v>
      </c>
      <c r="CN150" s="61">
        <f>'2024'!CH14</f>
        <v>1</v>
      </c>
      <c r="CO150" s="73">
        <f>'2024'!CI14</f>
        <v>2.93</v>
      </c>
      <c r="CP150" s="62">
        <f>'2024'!CJ14</f>
        <v>3</v>
      </c>
      <c r="CQ150" s="22">
        <f>'2024'!CK14</f>
        <v>3435</v>
      </c>
      <c r="CR150" s="23">
        <f>'2024'!CL14</f>
        <v>3461</v>
      </c>
      <c r="CS150" s="23">
        <f>'2024'!CM14</f>
        <v>35</v>
      </c>
      <c r="CT150" s="23">
        <f>'2024'!CN14</f>
        <v>5</v>
      </c>
      <c r="CU150" s="23">
        <f>'2024'!CO14</f>
        <v>430</v>
      </c>
      <c r="CV150" s="23">
        <f>'2024'!CP14</f>
        <v>282</v>
      </c>
      <c r="CW150" s="23">
        <f>'2024'!CQ14</f>
        <v>76.400000000000006</v>
      </c>
      <c r="CX150" s="24">
        <f>'2024'!CR14</f>
        <v>6.8</v>
      </c>
      <c r="CY150" s="24">
        <f>'2024'!CS14</f>
        <v>1.8</v>
      </c>
      <c r="CZ150" s="23">
        <f>'2024'!CT14</f>
        <v>55.4</v>
      </c>
      <c r="DA150" s="23">
        <f>'2024'!CU14</f>
        <v>79</v>
      </c>
      <c r="DB150" s="23">
        <f>'2024'!CV14</f>
        <v>1680</v>
      </c>
      <c r="DC150" s="55">
        <f>'2024'!CW14</f>
        <v>34</v>
      </c>
      <c r="DD150" s="61">
        <f>'2024'!CX14</f>
        <v>2.3235294117647061</v>
      </c>
      <c r="DE150" s="61">
        <f>'2024'!CY14</f>
        <v>2</v>
      </c>
      <c r="DF150" s="61">
        <f>'2024'!CZ14</f>
        <v>3</v>
      </c>
      <c r="DG150" s="73">
        <f>'2024'!DA14</f>
        <v>1.1200000000000001</v>
      </c>
      <c r="DH150" s="62">
        <f>'2024'!DB14</f>
        <v>17</v>
      </c>
      <c r="DI150" s="22">
        <f>'2024'!DC14</f>
        <v>1265</v>
      </c>
      <c r="DJ150" s="23">
        <f>'2024'!DD14</f>
        <v>2939</v>
      </c>
      <c r="DK150" s="23">
        <f>'2024'!DE14</f>
        <v>11</v>
      </c>
      <c r="DL150" s="23">
        <f>'2024'!DF14</f>
        <v>4</v>
      </c>
      <c r="DM150" s="23">
        <f>'2024'!DG14</f>
        <v>193</v>
      </c>
      <c r="DN150" s="23">
        <f>'2024'!DH14</f>
        <v>118</v>
      </c>
      <c r="DO150" s="23">
        <f>'2024'!DI14</f>
        <v>71.400000000000006</v>
      </c>
      <c r="DP150" s="74">
        <f>'2024'!DJ14</f>
        <v>3.9</v>
      </c>
      <c r="DQ150" s="74">
        <f>'2024'!DK14</f>
        <v>3.6</v>
      </c>
      <c r="DR150" s="74">
        <f>'2024'!DL14</f>
        <v>31</v>
      </c>
      <c r="DS150" s="23">
        <f>'2024'!DM14</f>
        <v>42</v>
      </c>
      <c r="DT150" s="23">
        <f>'2024'!DN14</f>
        <v>1652</v>
      </c>
      <c r="DU150" s="55">
        <f>'2024'!DO14</f>
        <v>16</v>
      </c>
      <c r="DV150" s="61">
        <f>'2024'!DP14</f>
        <v>2.625</v>
      </c>
      <c r="DW150" s="61">
        <f>'2024'!DQ14</f>
        <v>1</v>
      </c>
      <c r="DX150" s="61">
        <f>'2024'!DR14</f>
        <v>4</v>
      </c>
      <c r="DY150" s="73">
        <f>'2024'!DS14</f>
        <v>3.22</v>
      </c>
      <c r="DZ150" s="62">
        <f>'2024'!DT14</f>
        <v>5</v>
      </c>
      <c r="EA150" s="22">
        <f>'2024'!DU14</f>
        <v>2750</v>
      </c>
      <c r="EB150" s="23">
        <f>'2024'!DV14</f>
        <v>2751</v>
      </c>
      <c r="EC150" s="23">
        <f>'2024'!DW14</f>
        <v>25</v>
      </c>
      <c r="ED150" s="23">
        <f>'2024'!DX14</f>
        <v>12</v>
      </c>
      <c r="EE150" s="23">
        <f>'2024'!DY14</f>
        <v>371</v>
      </c>
      <c r="EF150" s="23">
        <f>'2024'!DZ14</f>
        <v>208</v>
      </c>
      <c r="EG150" s="23">
        <f>'2024'!EA14</f>
        <v>68.7</v>
      </c>
      <c r="EH150" s="24">
        <f>'2024'!EB14</f>
        <v>4.3</v>
      </c>
      <c r="EI150" s="24">
        <f>'2024'!EC14</f>
        <v>5.4</v>
      </c>
      <c r="EJ150" s="24">
        <f>'2024'!ED14</f>
        <v>32.799999999999997</v>
      </c>
      <c r="EK150" s="23">
        <f>'2024'!EE14</f>
        <v>69</v>
      </c>
      <c r="EL150" s="23">
        <f>'2024'!EF14</f>
        <v>1821</v>
      </c>
      <c r="EM150" s="55">
        <f>'2024'!EG14</f>
        <v>27</v>
      </c>
      <c r="EN150" s="73">
        <f>'2024'!EH14</f>
        <v>2.5555555555555554</v>
      </c>
      <c r="EO150" s="61">
        <f>'2024'!EI14</f>
        <v>1</v>
      </c>
      <c r="EP150" s="61">
        <f>'2024'!EJ14</f>
        <v>4</v>
      </c>
      <c r="EQ150" s="73">
        <f>'2024'!EK14</f>
        <v>3.22</v>
      </c>
      <c r="ER150" s="62">
        <f>'2024'!EL14</f>
        <v>5</v>
      </c>
    </row>
    <row r="151" spans="1:148" ht="15.75" customHeight="1" x14ac:dyDescent="0.2">
      <c r="A151" s="111">
        <f t="shared" si="8"/>
        <v>149</v>
      </c>
      <c r="B151" s="109">
        <f>'2026 - WIP'!A27</f>
        <v>25</v>
      </c>
      <c r="C151" s="109">
        <v>2026</v>
      </c>
      <c r="D151" s="86" t="str">
        <f>'2026 - WIP'!B27</f>
        <v>Eli Holstein</v>
      </c>
      <c r="E151" s="86" t="str" cm="1">
        <f t="array" ref="E151">_xlfn.IFS(F151&gt;13,"Cornerstone",AND(F151&gt;11.5,F151&lt;13),"Elite",AND(F151&gt;10,F151&lt;11.5),"Elite Upside",AND(F151&gt;=8.5,F151&lt;10),"Upside",AND(F151&gt;6.25,F151&lt;8.5),"Upside Lite",AND(F151&gt;4.5,F151&lt;6.25),"Outlier",AND(F151&gt;=3.5,F151&lt;4.5),"Outlier Lite",F151&lt;3.5,"Purgatory")</f>
        <v>Purgatory</v>
      </c>
      <c r="F151" s="11">
        <f>'2026 - WIP'!C27</f>
        <v>2.9796875000000003</v>
      </c>
      <c r="G151" s="11">
        <f t="shared" si="9"/>
        <v>28.000000000000004</v>
      </c>
      <c r="H151" s="245">
        <f t="shared" si="10"/>
        <v>-0.66680354859422719</v>
      </c>
      <c r="I151" s="43" t="str">
        <f>'2026 - WIP'!D27</f>
        <v>Pittsburgh</v>
      </c>
      <c r="J151" s="14">
        <f>'2026 - WIP'!E27</f>
        <v>4</v>
      </c>
      <c r="K151" s="44">
        <f>'2026 - WIP'!F27</f>
        <v>38286</v>
      </c>
      <c r="L151" s="15">
        <f>'2026 - WIP'!G27</f>
        <v>20.934246575342467</v>
      </c>
      <c r="M151" s="15" t="str">
        <f>'2026 - WIP'!H27</f>
        <v>RS SO</v>
      </c>
      <c r="N151" s="15">
        <f>'2026 - WIP'!I27</f>
        <v>21.515068493150686</v>
      </c>
      <c r="O151" s="15" t="str">
        <f>'2026 - WIP'!J27</f>
        <v>Mobile Passer</v>
      </c>
      <c r="P151" s="14">
        <f>'2026 - WIP'!K27</f>
        <v>76</v>
      </c>
      <c r="Q151" s="14">
        <f>'2026 - WIP'!L27</f>
        <v>225</v>
      </c>
      <c r="R151" s="15">
        <f t="shared" si="11"/>
        <v>27.387556506414953</v>
      </c>
      <c r="S151" s="14">
        <f>'2026 - WIP'!M27</f>
        <v>4.7</v>
      </c>
      <c r="T151" s="16">
        <f>'2026 - WIP'!N27</f>
        <v>0</v>
      </c>
      <c r="U151" s="46">
        <f>'2026 - WIP'!O27</f>
        <v>0</v>
      </c>
      <c r="V151" s="47">
        <f>'2026 - WIP'!P27</f>
        <v>0</v>
      </c>
      <c r="W151" s="47">
        <f>'2026 - WIP'!Q27</f>
        <v>0</v>
      </c>
      <c r="X151" s="47">
        <f>'2026 - WIP'!R27</f>
        <v>0.64149855907780984</v>
      </c>
      <c r="Y151" s="47">
        <f>'2026 - WIP'!S27</f>
        <v>0.86984126984126986</v>
      </c>
      <c r="Z151" s="17">
        <f>'2026 - WIP'!T27</f>
        <v>0.75566991445953979</v>
      </c>
      <c r="AA151" s="17">
        <f>'2026 - WIP'!U27</f>
        <v>0.68010292301358588</v>
      </c>
      <c r="AB151" s="17">
        <f>'2026 - WIP'!V27</f>
        <v>0.20671206225680933</v>
      </c>
      <c r="AC151" s="17">
        <f>'2026 - WIP'!W27</f>
        <v>0.27532467532467531</v>
      </c>
      <c r="AD151" s="17">
        <f>'2026 - WIP'!X27</f>
        <v>0.27532467532467531</v>
      </c>
      <c r="AE151" s="18">
        <f>'2026 - WIP'!Y27</f>
        <v>0.24779220779220779</v>
      </c>
      <c r="AF151" s="19">
        <f>'2026 - WIP'!Z27</f>
        <v>19.863013698630137</v>
      </c>
      <c r="AG151" s="20">
        <f>'2026 - WIP'!AA27</f>
        <v>92.219143013651887</v>
      </c>
      <c r="AH151" s="71">
        <f>'2026 - WIP'!AB27</f>
        <v>0.651685393258427</v>
      </c>
      <c r="AI151" s="102">
        <f>'2026 - WIP'!AC27</f>
        <v>14.172413793103448</v>
      </c>
      <c r="AJ151" s="71">
        <f>'2026 - WIP'!AD27</f>
        <v>0.72299999999999998</v>
      </c>
      <c r="AK151" s="71">
        <f>'2026 - WIP'!AE27</f>
        <v>3.9E-2</v>
      </c>
      <c r="AL151" s="71">
        <f>'2026 - WIP'!AF27</f>
        <v>5.2999999999999999E-2</v>
      </c>
      <c r="AM151" s="70">
        <f>'2026 - WIP'!AG27</f>
        <v>0.41700000000000004</v>
      </c>
      <c r="AN151" s="20">
        <f>'2026 - WIP'!AH27</f>
        <v>6.7</v>
      </c>
      <c r="AO151" s="20">
        <f>'2026 - WIP'!AI27</f>
        <v>0.47058823529411764</v>
      </c>
      <c r="AP151" s="76">
        <f>'2026 - WIP'!AJ27</f>
        <v>6.47</v>
      </c>
      <c r="AQ151" s="21">
        <f>'2026 - WIP'!AK27</f>
        <v>5</v>
      </c>
      <c r="AR151" s="21">
        <f>'2026 - WIP'!AL27</f>
        <v>10</v>
      </c>
      <c r="AS151" s="21">
        <f>'2026 - WIP'!AM27</f>
        <v>2</v>
      </c>
      <c r="AT151" s="21">
        <f>'2026 - WIP'!AN27</f>
        <v>0</v>
      </c>
      <c r="AU151" s="21">
        <f>'2026 - WIP'!AO27</f>
        <v>0</v>
      </c>
      <c r="AV151" s="21">
        <f>'2026 - WIP'!AP27</f>
        <v>0</v>
      </c>
      <c r="AW151" s="21">
        <f>'2026 - WIP'!AQ27</f>
        <v>9</v>
      </c>
      <c r="AX151" s="21">
        <f>'2026 - WIP'!AR27</f>
        <v>7</v>
      </c>
      <c r="AY151" s="21">
        <f>'2026 - WIP'!AS27</f>
        <v>10</v>
      </c>
      <c r="AZ151" s="21">
        <f>'2026 - WIP'!AT27</f>
        <v>10</v>
      </c>
      <c r="BA151" s="21">
        <f>'2026 - WIP'!AU27</f>
        <v>0</v>
      </c>
      <c r="BB151" s="21">
        <f>'2026 - WIP'!AV27</f>
        <v>0</v>
      </c>
      <c r="BC151" s="21">
        <f>'2026 - WIP'!AW27</f>
        <v>4.2</v>
      </c>
      <c r="BD151" s="21">
        <f>'2026 - WIP'!AX27</f>
        <v>4.2</v>
      </c>
      <c r="BE151" s="21">
        <f>'2026 - WIP'!AY27</f>
        <v>1.35</v>
      </c>
      <c r="BF151" s="130">
        <f>'2026 - WIP'!AZ27</f>
        <v>1.0125000000000002</v>
      </c>
      <c r="BG151" s="103">
        <f>'2026 - WIP'!BA27</f>
        <v>0</v>
      </c>
      <c r="BH151" s="23">
        <f>'2026 - WIP'!BB27</f>
        <v>1</v>
      </c>
      <c r="BI151" s="23">
        <f>'2026 - WIP'!BC27</f>
        <v>0</v>
      </c>
      <c r="BJ151" s="23">
        <f>'2026 - WIP'!BD27</f>
        <v>0</v>
      </c>
      <c r="BK151" s="23">
        <f>'2026 - WIP'!BE27</f>
        <v>0</v>
      </c>
      <c r="BL151" s="23">
        <f>'2026 - WIP'!BF27</f>
        <v>0</v>
      </c>
      <c r="BM151" s="23">
        <f>'2026 - WIP'!BG27</f>
        <v>0</v>
      </c>
      <c r="BN151" s="74">
        <f>'2026 - WIP'!BH27</f>
        <v>0</v>
      </c>
      <c r="BO151" s="74">
        <f>'2026 - WIP'!BI27</f>
        <v>0</v>
      </c>
      <c r="BP151" s="74">
        <f>'2026 - WIP'!BJ27</f>
        <v>0</v>
      </c>
      <c r="BQ151" s="23">
        <f>'2026 - WIP'!BK27</f>
        <v>0</v>
      </c>
      <c r="BR151" s="23">
        <f>'2026 - WIP'!BL27</f>
        <v>1</v>
      </c>
      <c r="BS151" s="55">
        <f>'2026 - WIP'!BM27</f>
        <v>0</v>
      </c>
      <c r="BT151" s="61">
        <f>'2026 - WIP'!BN27</f>
        <v>0</v>
      </c>
      <c r="BU151" s="61">
        <f>'2026 - WIP'!BO27</f>
        <v>0</v>
      </c>
      <c r="BV151" s="61">
        <f>'2026 - WIP'!BP27</f>
        <v>0</v>
      </c>
      <c r="BW151" s="72">
        <f>'2026 - WIP'!BQ27</f>
        <v>0</v>
      </c>
      <c r="BX151" s="61">
        <f>'2026 - WIP'!BR27</f>
        <v>0</v>
      </c>
      <c r="BY151" s="22">
        <f>'2026 - WIP'!BS27</f>
        <v>0</v>
      </c>
      <c r="BZ151" s="23">
        <f>'2026 - WIP'!BT27</f>
        <v>1</v>
      </c>
      <c r="CA151" s="23">
        <f>'2026 - WIP'!BU27</f>
        <v>0</v>
      </c>
      <c r="CB151" s="23">
        <f>'2026 - WIP'!BV27</f>
        <v>0</v>
      </c>
      <c r="CC151" s="23">
        <f>'2026 - WIP'!BW27</f>
        <v>0</v>
      </c>
      <c r="CD151" s="23">
        <f>'2026 - WIP'!BX27</f>
        <v>0</v>
      </c>
      <c r="CE151" s="23">
        <f>'2026 - WIP'!BY27</f>
        <v>0</v>
      </c>
      <c r="CF151" s="74">
        <f>'2026 - WIP'!BZ27</f>
        <v>0</v>
      </c>
      <c r="CG151" s="74">
        <f>'2026 - WIP'!CA27</f>
        <v>0</v>
      </c>
      <c r="CH151" s="74">
        <f>'2026 - WIP'!CB27</f>
        <v>0</v>
      </c>
      <c r="CI151" s="23">
        <f>'2026 - WIP'!CC27</f>
        <v>0</v>
      </c>
      <c r="CJ151" s="23">
        <f>'2026 - WIP'!CD27</f>
        <v>1</v>
      </c>
      <c r="CK151" s="55">
        <f>'2026 - WIP'!CE27</f>
        <v>0</v>
      </c>
      <c r="CL151" s="61">
        <f>'2026 - WIP'!CF27</f>
        <v>0</v>
      </c>
      <c r="CM151" s="61">
        <f>'2026 - WIP'!CG27</f>
        <v>0</v>
      </c>
      <c r="CN151" s="61">
        <f>'2026 - WIP'!CH27</f>
        <v>0</v>
      </c>
      <c r="CO151" s="73">
        <f>'2026 - WIP'!CI27</f>
        <v>0</v>
      </c>
      <c r="CP151" s="62">
        <f>'2026 - WIP'!CJ27</f>
        <v>0</v>
      </c>
      <c r="CQ151" s="22">
        <f>'2026 - WIP'!CK27</f>
        <v>0</v>
      </c>
      <c r="CR151" s="23">
        <f>'2026 - WIP'!CL27</f>
        <v>1</v>
      </c>
      <c r="CS151" s="23">
        <f>'2026 - WIP'!CM27</f>
        <v>0</v>
      </c>
      <c r="CT151" s="23">
        <f>'2026 - WIP'!CN27</f>
        <v>0</v>
      </c>
      <c r="CU151" s="23">
        <f>'2026 - WIP'!CO27</f>
        <v>0</v>
      </c>
      <c r="CV151" s="23">
        <f>'2026 - WIP'!CP27</f>
        <v>0</v>
      </c>
      <c r="CW151" s="23">
        <f>'2026 - WIP'!CQ27</f>
        <v>0</v>
      </c>
      <c r="CX151" s="24">
        <f>'2026 - WIP'!CR27</f>
        <v>0</v>
      </c>
      <c r="CY151" s="24">
        <f>'2026 - WIP'!CS27</f>
        <v>0</v>
      </c>
      <c r="CZ151" s="23">
        <f>'2026 - WIP'!CT27</f>
        <v>0</v>
      </c>
      <c r="DA151" s="23">
        <f>'2026 - WIP'!CU27</f>
        <v>0</v>
      </c>
      <c r="DB151" s="23">
        <f>'2026 - WIP'!CV27</f>
        <v>1</v>
      </c>
      <c r="DC151" s="55">
        <f>'2026 - WIP'!CW27</f>
        <v>0</v>
      </c>
      <c r="DD151" s="61">
        <f>'2026 - WIP'!CX27</f>
        <v>0</v>
      </c>
      <c r="DE151" s="61">
        <f>'2026 - WIP'!CY27</f>
        <v>0</v>
      </c>
      <c r="DF151" s="61">
        <f>'2026 - WIP'!CZ27</f>
        <v>0</v>
      </c>
      <c r="DG151" s="73">
        <f>'2026 - WIP'!DA27</f>
        <v>0</v>
      </c>
      <c r="DH151" s="62">
        <f>'2026 - WIP'!DB27</f>
        <v>0</v>
      </c>
      <c r="DI151" s="22">
        <f>'2026 - WIP'!DC27</f>
        <v>2226</v>
      </c>
      <c r="DJ151" s="23">
        <f>'2026 - WIP'!DD27</f>
        <v>3470</v>
      </c>
      <c r="DK151" s="23">
        <f>'2026 - WIP'!DE27</f>
        <v>17</v>
      </c>
      <c r="DL151" s="23">
        <f>'2026 - WIP'!DF27</f>
        <v>7</v>
      </c>
      <c r="DM151" s="23">
        <f>'2026 - WIP'!DG27</f>
        <v>290</v>
      </c>
      <c r="DN151" s="23">
        <f>'2026 - WIP'!DH27</f>
        <v>179</v>
      </c>
      <c r="DO151" s="23">
        <f>'2026 - WIP'!DI27</f>
        <v>69.400000000000006</v>
      </c>
      <c r="DP151" s="74">
        <f>'2026 - WIP'!DJ27</f>
        <v>3.9</v>
      </c>
      <c r="DQ151" s="74">
        <f>'2026 - WIP'!DK27</f>
        <v>5.3</v>
      </c>
      <c r="DR151" s="74">
        <f>'2026 - WIP'!DL27</f>
        <v>38.9</v>
      </c>
      <c r="DS151" s="23">
        <f>'2026 - WIP'!DM27</f>
        <v>425</v>
      </c>
      <c r="DT151" s="23">
        <f>'2026 - WIP'!DN27</f>
        <v>2056</v>
      </c>
      <c r="DU151" s="55">
        <f>'2026 - WIP'!DO27</f>
        <v>63</v>
      </c>
      <c r="DV151" s="61">
        <f>'2026 - WIP'!DP27</f>
        <v>6.7</v>
      </c>
      <c r="DW151" s="61">
        <f>'2026 - WIP'!DQ27</f>
        <v>3</v>
      </c>
      <c r="DX151" s="61">
        <f>'2026 - WIP'!DR27</f>
        <v>10</v>
      </c>
      <c r="DY151" s="73">
        <f>'2026 - WIP'!DS27</f>
        <v>3.92</v>
      </c>
      <c r="DZ151" s="62">
        <f>'2026 - WIP'!DT27</f>
        <v>14</v>
      </c>
      <c r="EA151" s="22">
        <f>'2026 - WIP'!DU27</f>
        <v>822</v>
      </c>
      <c r="EB151" s="23">
        <f>'2026 - WIP'!DV27</f>
        <v>945</v>
      </c>
      <c r="EC151" s="23">
        <f>'2026 - WIP'!DW27</f>
        <v>9</v>
      </c>
      <c r="ED151" s="23">
        <f>'2026 - WIP'!DX27</f>
        <v>3</v>
      </c>
      <c r="EE151" s="23">
        <f>'2026 - WIP'!DY27</f>
        <v>89</v>
      </c>
      <c r="EF151" s="23">
        <f>'2026 - WIP'!DZ27</f>
        <v>58</v>
      </c>
      <c r="EG151" s="23">
        <f>'2026 - WIP'!EA27</f>
        <v>72.3</v>
      </c>
      <c r="EH151" s="24">
        <f>'2026 - WIP'!EB27</f>
        <v>3.2</v>
      </c>
      <c r="EI151" s="24">
        <f>'2026 - WIP'!EC27</f>
        <v>6.4</v>
      </c>
      <c r="EJ151" s="24">
        <f>'2026 - WIP'!ED27</f>
        <v>41.7</v>
      </c>
      <c r="EK151" s="23">
        <f>'2026 - WIP'!EE27</f>
        <v>106</v>
      </c>
      <c r="EL151" s="23">
        <f>'2026 - WIP'!EF27</f>
        <v>385</v>
      </c>
      <c r="EM151" s="55">
        <f>'2026 - WIP'!EG27</f>
        <v>17</v>
      </c>
      <c r="EN151" s="73">
        <f>'2026 - WIP'!EH27</f>
        <v>6.2352941176470589</v>
      </c>
      <c r="EO151" s="61">
        <f>'2026 - WIP'!EI27</f>
        <v>1</v>
      </c>
      <c r="EP151" s="61">
        <f>'2026 - WIP'!EJ27</f>
        <v>8</v>
      </c>
      <c r="EQ151" s="73">
        <f>'2026 - WIP'!EK27</f>
        <v>6.47</v>
      </c>
      <c r="ER151" s="62">
        <f>'2026 - WIP'!EL27</f>
        <v>3</v>
      </c>
    </row>
    <row r="152" spans="1:148" ht="15.75" customHeight="1" x14ac:dyDescent="0.2">
      <c r="A152" s="111">
        <f t="shared" si="8"/>
        <v>150</v>
      </c>
      <c r="B152" s="109">
        <f>'2019'!A13</f>
        <v>11</v>
      </c>
      <c r="C152" s="109">
        <v>2019</v>
      </c>
      <c r="D152" s="86" t="str">
        <f>'2019'!B13</f>
        <v>Tyree Jackson</v>
      </c>
      <c r="E152" s="86" t="str" cm="1">
        <f t="array" ref="E152">_xlfn.IFS(F152&gt;13,"Cornerstone",AND(F152&gt;11.5,F152&lt;13),"Elite",AND(F152&gt;10,F152&lt;11.5),"Elite Upside",AND(F152&gt;=8.5,F152&lt;10),"Upside",AND(F152&gt;6.25,F152&lt;8.5),"Upside Lite",AND(F152&gt;4.5,F152&lt;6.25),"Outlier",AND(F152&gt;=3.5,F152&lt;4.5),"Outlier Lite",F152&lt;3.5,"Purgatory")</f>
        <v>Purgatory</v>
      </c>
      <c r="F152" s="11">
        <f>'2019'!C13</f>
        <v>2.9372187500000004</v>
      </c>
      <c r="G152" s="11">
        <f t="shared" si="9"/>
        <v>27.500000000000004</v>
      </c>
      <c r="H152" s="245">
        <f t="shared" si="10"/>
        <v>-0.67920185385367804</v>
      </c>
      <c r="I152" s="43" t="str">
        <f>'2019'!D13</f>
        <v>Buffalo</v>
      </c>
      <c r="J152" s="14">
        <f>'2019'!E13</f>
        <v>9</v>
      </c>
      <c r="K152" s="44">
        <f>'2019'!F13</f>
        <v>35741</v>
      </c>
      <c r="L152" s="15">
        <f>'2019'!G13</f>
        <v>27.906849315068492</v>
      </c>
      <c r="M152" s="15" t="str">
        <f>'2019'!H13</f>
        <v>JR</v>
      </c>
      <c r="N152" s="15">
        <f>'2019'!I13</f>
        <v>21.482191780821918</v>
      </c>
      <c r="O152" s="15" t="str">
        <f>'2019'!J13</f>
        <v>Distributor</v>
      </c>
      <c r="P152" s="14">
        <f>'2019'!K13</f>
        <v>79</v>
      </c>
      <c r="Q152" s="14">
        <f>'2019'!L13</f>
        <v>249</v>
      </c>
      <c r="R152" s="15">
        <f t="shared" si="11"/>
        <v>28.050662158046002</v>
      </c>
      <c r="S152" s="14">
        <f>'2019'!M13</f>
        <v>4.59</v>
      </c>
      <c r="T152" s="16">
        <f>'2019'!N13</f>
        <v>0</v>
      </c>
      <c r="U152" s="46">
        <f>'2019'!O13</f>
        <v>0</v>
      </c>
      <c r="V152" s="47">
        <f>'2019'!P13</f>
        <v>0</v>
      </c>
      <c r="W152" s="47">
        <f>'2019'!Q13</f>
        <v>0.73358270989193686</v>
      </c>
      <c r="X152" s="47">
        <f>'2019'!R13</f>
        <v>0.60114613180515764</v>
      </c>
      <c r="Y152" s="47">
        <f>'2019'!S13</f>
        <v>0.99175911251980986</v>
      </c>
      <c r="Z152" s="17">
        <f>'2019'!T13</f>
        <v>0.99175911251980986</v>
      </c>
      <c r="AA152" s="17">
        <f>'2019'!U13</f>
        <v>0.64464342313787648</v>
      </c>
      <c r="AB152" s="17">
        <f>'2019'!V13</f>
        <v>0.13858093126385809</v>
      </c>
      <c r="AC152" s="17">
        <f>'2019'!W13</f>
        <v>8.8896952104499272E-2</v>
      </c>
      <c r="AD152" s="17">
        <f>'2019'!X13</f>
        <v>0.11373894168417868</v>
      </c>
      <c r="AE152" s="18">
        <f>'2019'!Y13</f>
        <v>7.393031209471615E-2</v>
      </c>
      <c r="AF152" s="19">
        <f>'2019'!Z13</f>
        <v>18.827397260273973</v>
      </c>
      <c r="AG152" s="20">
        <f>'2019'!AA13</f>
        <v>112.19631694222325</v>
      </c>
      <c r="AH152" s="71">
        <f>'2019'!AB13</f>
        <v>0.6033755274261603</v>
      </c>
      <c r="AI152" s="102">
        <f>'2019'!AC13</f>
        <v>13.96875</v>
      </c>
      <c r="AJ152" s="71">
        <f>'2019'!AD13</f>
        <v>0.69599999999999995</v>
      </c>
      <c r="AK152" s="71">
        <f>'2019'!AE13</f>
        <v>7.8E-2</v>
      </c>
      <c r="AL152" s="71">
        <f>'2019'!AF13</f>
        <v>3.7999999999999999E-2</v>
      </c>
      <c r="AM152" s="70">
        <f>'2019'!AG13</f>
        <v>0.43099999999999999</v>
      </c>
      <c r="AN152" s="20">
        <f>'2019'!AH13</f>
        <v>6.1</v>
      </c>
      <c r="AO152" s="20">
        <f>'2019'!AI13</f>
        <v>0.17948717948717949</v>
      </c>
      <c r="AP152" s="76">
        <f>'2019'!AJ13</f>
        <v>3.88</v>
      </c>
      <c r="AQ152" s="21">
        <f>'2019'!AK13</f>
        <v>9</v>
      </c>
      <c r="AR152" s="21">
        <f>'2019'!AL13</f>
        <v>9</v>
      </c>
      <c r="AS152" s="21">
        <f>'2019'!AM13</f>
        <v>0</v>
      </c>
      <c r="AT152" s="21">
        <f>'2019'!AN13</f>
        <v>7</v>
      </c>
      <c r="AU152" s="21">
        <f>'2019'!AO13</f>
        <v>3</v>
      </c>
      <c r="AV152" s="21">
        <f>'2019'!AP13</f>
        <v>1</v>
      </c>
      <c r="AW152" s="21">
        <f>'2019'!AQ13</f>
        <v>2</v>
      </c>
      <c r="AX152" s="21">
        <f>'2019'!AR13</f>
        <v>6</v>
      </c>
      <c r="AY152" s="21">
        <f>'2019'!AS13</f>
        <v>4</v>
      </c>
      <c r="AZ152" s="21">
        <f>'2019'!AT13</f>
        <v>9</v>
      </c>
      <c r="BA152" s="21">
        <f>'2019'!AU13</f>
        <v>0</v>
      </c>
      <c r="BB152" s="21">
        <f>'2019'!AV13</f>
        <v>0</v>
      </c>
      <c r="BC152" s="21">
        <f>'2019'!AW13</f>
        <v>6.2200000000000006</v>
      </c>
      <c r="BD152" s="21">
        <f>'2019'!AX13</f>
        <v>4.9760000000000009</v>
      </c>
      <c r="BE152" s="21">
        <f>'2019'!AY13</f>
        <v>0.78749999999999998</v>
      </c>
      <c r="BF152" s="130">
        <f>'2019'!AZ13</f>
        <v>0.39374999999999999</v>
      </c>
      <c r="BG152" s="103">
        <f>'2019'!BA13</f>
        <v>0</v>
      </c>
      <c r="BH152" s="23">
        <f>'2019'!BB13</f>
        <v>1</v>
      </c>
      <c r="BI152" s="23">
        <f>'2019'!BC13</f>
        <v>0</v>
      </c>
      <c r="BJ152" s="23">
        <f>'2019'!BD13</f>
        <v>0</v>
      </c>
      <c r="BK152" s="23">
        <f>'2019'!BE13</f>
        <v>0</v>
      </c>
      <c r="BL152" s="23">
        <f>'2019'!BF13</f>
        <v>0</v>
      </c>
      <c r="BM152" s="23">
        <f>'2019'!BG13</f>
        <v>0</v>
      </c>
      <c r="BN152" s="74">
        <f>'2019'!BH13</f>
        <v>0</v>
      </c>
      <c r="BO152" s="74">
        <f>'2019'!BI13</f>
        <v>0</v>
      </c>
      <c r="BP152" s="74">
        <f>'2019'!BJ13</f>
        <v>0</v>
      </c>
      <c r="BQ152" s="23">
        <f>'2019'!BK13</f>
        <v>0</v>
      </c>
      <c r="BR152" s="23">
        <f>'2019'!BL13</f>
        <v>1</v>
      </c>
      <c r="BS152" s="55">
        <f>'2019'!BM13</f>
        <v>0</v>
      </c>
      <c r="BT152" s="61">
        <f>'2019'!BN13</f>
        <v>0</v>
      </c>
      <c r="BU152" s="61">
        <f>'2019'!BO13</f>
        <v>0</v>
      </c>
      <c r="BV152" s="61">
        <f>'2019'!BP13</f>
        <v>0</v>
      </c>
      <c r="BW152" s="72">
        <f>'2019'!BQ13</f>
        <v>0</v>
      </c>
      <c r="BX152" s="61">
        <f>'2019'!BR13</f>
        <v>0</v>
      </c>
      <c r="BY152" s="22">
        <f>'2019'!BS13</f>
        <v>0</v>
      </c>
      <c r="BZ152" s="23">
        <f>'2019'!BT13</f>
        <v>1</v>
      </c>
      <c r="CA152" s="23">
        <f>'2019'!BU13</f>
        <v>0</v>
      </c>
      <c r="CB152" s="23">
        <f>'2019'!BV13</f>
        <v>0</v>
      </c>
      <c r="CC152" s="23">
        <f>'2019'!BW13</f>
        <v>0</v>
      </c>
      <c r="CD152" s="23">
        <f>'2019'!BX13</f>
        <v>0</v>
      </c>
      <c r="CE152" s="23">
        <f>'2019'!BY13</f>
        <v>0</v>
      </c>
      <c r="CF152" s="74">
        <f>'2019'!BZ13</f>
        <v>0</v>
      </c>
      <c r="CG152" s="74">
        <f>'2019'!CA13</f>
        <v>0</v>
      </c>
      <c r="CH152" s="74">
        <f>'2019'!CB13</f>
        <v>0</v>
      </c>
      <c r="CI152" s="23">
        <f>'2019'!CC13</f>
        <v>0</v>
      </c>
      <c r="CJ152" s="23">
        <f>'2019'!CD13</f>
        <v>1</v>
      </c>
      <c r="CK152" s="55">
        <f>'2019'!CE13</f>
        <v>0</v>
      </c>
      <c r="CL152" s="61">
        <f>'2019'!CF13</f>
        <v>0</v>
      </c>
      <c r="CM152" s="61">
        <f>'2019'!CG13</f>
        <v>0</v>
      </c>
      <c r="CN152" s="61">
        <f>'2019'!CH13</f>
        <v>0</v>
      </c>
      <c r="CO152" s="73">
        <f>'2019'!CI13</f>
        <v>0</v>
      </c>
      <c r="CP152" s="62">
        <f>'2019'!CJ13</f>
        <v>0</v>
      </c>
      <c r="CQ152" s="22">
        <f>'2019'!CK13</f>
        <v>1765</v>
      </c>
      <c r="CR152" s="23">
        <f>'2019'!CL13</f>
        <v>2406</v>
      </c>
      <c r="CS152" s="23">
        <f>'2019'!CM13</f>
        <v>9</v>
      </c>
      <c r="CT152" s="23">
        <f>'2019'!CN13</f>
        <v>9</v>
      </c>
      <c r="CU152" s="23">
        <f>'2019'!CO13</f>
        <v>309</v>
      </c>
      <c r="CV152" s="23">
        <f>'2019'!CP13</f>
        <v>163</v>
      </c>
      <c r="CW152" s="23">
        <f>'2019'!CQ13</f>
        <v>61.1</v>
      </c>
      <c r="CX152" s="24">
        <f>'2019'!CR13</f>
        <v>4.9000000000000004</v>
      </c>
      <c r="CY152" s="24">
        <f>'2019'!CS13</f>
        <v>3.8</v>
      </c>
      <c r="CZ152" s="23">
        <f>'2019'!CT13</f>
        <v>35.6</v>
      </c>
      <c r="DA152" s="23">
        <f>'2019'!CU13</f>
        <v>445</v>
      </c>
      <c r="DB152" s="23">
        <f>'2019'!CV13</f>
        <v>1993</v>
      </c>
      <c r="DC152" s="55">
        <f>'2019'!CW13</f>
        <v>69</v>
      </c>
      <c r="DD152" s="61">
        <f>'2019'!CX13</f>
        <v>4.5999999999999996</v>
      </c>
      <c r="DE152" s="61">
        <f>'2019'!CY13</f>
        <v>5</v>
      </c>
      <c r="DF152" s="61">
        <f>'2019'!CZ13</f>
        <v>2</v>
      </c>
      <c r="DG152" s="73">
        <f>'2019'!DA13</f>
        <v>1.93</v>
      </c>
      <c r="DH152" s="62">
        <f>'2019'!DB13</f>
        <v>11</v>
      </c>
      <c r="DI152" s="22">
        <f>'2019'!DC13</f>
        <v>2098</v>
      </c>
      <c r="DJ152" s="23">
        <f>'2019'!DD13</f>
        <v>3490</v>
      </c>
      <c r="DK152" s="23">
        <f>'2019'!DE13</f>
        <v>12</v>
      </c>
      <c r="DL152" s="23">
        <f>'2019'!DF13</f>
        <v>3</v>
      </c>
      <c r="DM152" s="23">
        <f>'2019'!DG13</f>
        <v>237</v>
      </c>
      <c r="DN152" s="23">
        <f>'2019'!DH13</f>
        <v>143</v>
      </c>
      <c r="DO152" s="23">
        <f>'2019'!DI13</f>
        <v>69.599999999999994</v>
      </c>
      <c r="DP152" s="74">
        <f>'2019'!DJ13</f>
        <v>7.8</v>
      </c>
      <c r="DQ152" s="74">
        <f>'2019'!DK13</f>
        <v>3.9</v>
      </c>
      <c r="DR152" s="74">
        <f>'2019'!DL13</f>
        <v>43.1</v>
      </c>
      <c r="DS152" s="23">
        <f>'2019'!DM13</f>
        <v>250</v>
      </c>
      <c r="DT152" s="23">
        <f>'2019'!DN13</f>
        <v>1804</v>
      </c>
      <c r="DU152" s="55">
        <f>'2019'!DO13</f>
        <v>39</v>
      </c>
      <c r="DV152" s="61">
        <f>'2019'!DP13</f>
        <v>6.1</v>
      </c>
      <c r="DW152" s="61">
        <f>'2019'!DQ13</f>
        <v>4</v>
      </c>
      <c r="DX152" s="61">
        <f>'2019'!DR13</f>
        <v>7</v>
      </c>
      <c r="DY152" s="73">
        <f>'2019'!DS13</f>
        <v>3.88</v>
      </c>
      <c r="DZ152" s="62">
        <f>'2019'!DT13</f>
        <v>5</v>
      </c>
      <c r="EA152" s="22">
        <f>'2019'!DU13</f>
        <v>3129</v>
      </c>
      <c r="EB152" s="23">
        <f>'2019'!DV13</f>
        <v>3155</v>
      </c>
      <c r="EC152" s="23">
        <f>'2019'!DW13</f>
        <v>28</v>
      </c>
      <c r="ED152" s="23">
        <f>'2019'!DX13</f>
        <v>12</v>
      </c>
      <c r="EE152" s="23">
        <f>'2019'!DY13</f>
        <v>406</v>
      </c>
      <c r="EF152" s="23">
        <f>'2019'!DZ13</f>
        <v>224</v>
      </c>
      <c r="EG152" s="23">
        <f>'2019'!EA13</f>
        <v>64.3</v>
      </c>
      <c r="EH152" s="24">
        <f>'2019'!EB13</f>
        <v>6.5</v>
      </c>
      <c r="EI152" s="24">
        <f>'2019'!EC13</f>
        <v>4.3</v>
      </c>
      <c r="EJ152" s="24">
        <f>'2019'!ED13</f>
        <v>37.700000000000003</v>
      </c>
      <c r="EK152" s="23">
        <f>'2019'!EE13</f>
        <v>245</v>
      </c>
      <c r="EL152" s="23">
        <f>'2019'!EF13</f>
        <v>2756</v>
      </c>
      <c r="EM152" s="55">
        <f>'2019'!EG13</f>
        <v>29</v>
      </c>
      <c r="EN152" s="73">
        <f>'2019'!EH13</f>
        <v>4.7</v>
      </c>
      <c r="EO152" s="61">
        <f>'2019'!EI13</f>
        <v>7</v>
      </c>
      <c r="EP152" s="61">
        <f>'2019'!EJ13</f>
        <v>1</v>
      </c>
      <c r="EQ152" s="73">
        <f>'2019'!EK13</f>
        <v>2.37</v>
      </c>
      <c r="ER152" s="62">
        <f>'2019'!EL13</f>
        <v>9</v>
      </c>
    </row>
    <row r="153" spans="1:148" ht="15.75" customHeight="1" x14ac:dyDescent="0.2">
      <c r="A153" s="111">
        <f t="shared" si="8"/>
        <v>151</v>
      </c>
      <c r="B153" s="109">
        <f>'2021'!A14</f>
        <v>12</v>
      </c>
      <c r="C153" s="109">
        <v>2021</v>
      </c>
      <c r="D153" s="86" t="str">
        <f>'2021'!B14</f>
        <v>KJ Costello</v>
      </c>
      <c r="E153" s="86" t="str" cm="1">
        <f t="array" ref="E153">_xlfn.IFS(F153&gt;13,"Cornerstone",AND(F153&gt;11.5,F153&lt;13),"Elite",AND(F153&gt;10,F153&lt;11.5),"Elite Upside",AND(F153&gt;=8.5,F153&lt;10),"Upside",AND(F153&gt;6.25,F153&lt;8.5),"Upside Lite",AND(F153&gt;4.5,F153&lt;6.25),"Outlier",AND(F153&gt;=3.5,F153&lt;4.5),"Outlier Lite",F153&lt;3.5,"Purgatory")</f>
        <v>Purgatory</v>
      </c>
      <c r="F153" s="11">
        <f>'2021'!C14</f>
        <v>2.8762500000000002</v>
      </c>
      <c r="G153" s="11">
        <f t="shared" si="9"/>
        <v>27</v>
      </c>
      <c r="H153" s="245">
        <f t="shared" si="10"/>
        <v>-0.69700103969708394</v>
      </c>
      <c r="I153" s="43" t="str">
        <f>'2021'!D14</f>
        <v>Mississippi State</v>
      </c>
      <c r="J153" s="14">
        <f>'2021'!E14</f>
        <v>1</v>
      </c>
      <c r="K153" s="44">
        <f>'2021'!F14</f>
        <v>35588</v>
      </c>
      <c r="L153" s="15">
        <f>'2021'!G14</f>
        <v>28.326027397260273</v>
      </c>
      <c r="M153" s="15" t="str">
        <f>'2021'!H14</f>
        <v>SR</v>
      </c>
      <c r="N153" s="15">
        <f>'2021'!I14</f>
        <v>23.904109589041095</v>
      </c>
      <c r="O153" s="15" t="str">
        <f>'2021'!J14</f>
        <v>Pocket Passer</v>
      </c>
      <c r="P153" s="14">
        <f>'2021'!K14</f>
        <v>77</v>
      </c>
      <c r="Q153" s="14">
        <f>'2021'!L14</f>
        <v>215</v>
      </c>
      <c r="R153" s="15">
        <f t="shared" si="11"/>
        <v>25.494996849329169</v>
      </c>
      <c r="S153" s="14">
        <f>'2021'!M14</f>
        <v>4.9000000000000004</v>
      </c>
      <c r="T153" s="16">
        <f>'2021'!N14</f>
        <v>0</v>
      </c>
      <c r="U153" s="46">
        <f>'2021'!O14</f>
        <v>0</v>
      </c>
      <c r="V153" s="47">
        <f>'2021'!P14</f>
        <v>0.60007668711656437</v>
      </c>
      <c r="W153" s="47">
        <f>'2021'!Q14</f>
        <v>0.9971830985915493</v>
      </c>
      <c r="X153" s="47">
        <f>'2021'!R14</f>
        <v>0.32962845347729436</v>
      </c>
      <c r="Y153" s="47">
        <f>'2021'!S14</f>
        <v>0.3949064130101258</v>
      </c>
      <c r="Z153" s="17">
        <f>'2021'!T14</f>
        <v>0.69604475580083758</v>
      </c>
      <c r="AA153" s="17">
        <f>'2021'!U14</f>
        <v>0.69604475580083758</v>
      </c>
      <c r="AB153" s="17">
        <f>'2021'!V14</f>
        <v>3.3428165007112376E-2</v>
      </c>
      <c r="AC153" s="17">
        <f>'2021'!W14</f>
        <v>1.2115258677144728E-2</v>
      </c>
      <c r="AD153" s="17">
        <f>'2021'!X14</f>
        <v>2.2771711842128551E-2</v>
      </c>
      <c r="AE153" s="18">
        <f>'2021'!Y14</f>
        <v>2.2771711842128551E-2</v>
      </c>
      <c r="AF153" s="19">
        <f>'2021'!Z14</f>
        <v>20.246575342465754</v>
      </c>
      <c r="AG153" s="20">
        <f>'2021'!AA14</f>
        <v>74.590605989695021</v>
      </c>
      <c r="AH153" s="71">
        <f>'2021'!AB14</f>
        <v>0.63380281690140849</v>
      </c>
      <c r="AI153" s="102">
        <f>'2021'!AC14</f>
        <v>13.159851301115241</v>
      </c>
      <c r="AJ153" s="71">
        <f>'2021'!AD14</f>
        <v>0.73499999999999999</v>
      </c>
      <c r="AK153" s="71">
        <f>'2021'!AE14</f>
        <v>6.2E-2</v>
      </c>
      <c r="AL153" s="71">
        <f>'2021'!AF14</f>
        <v>3.3000000000000002E-2</v>
      </c>
      <c r="AM153" s="70">
        <f>'2021'!AG14</f>
        <v>0.53299999999999992</v>
      </c>
      <c r="AN153" s="20">
        <f>'2021'!AH14</f>
        <v>4.3</v>
      </c>
      <c r="AO153" s="20">
        <f>'2021'!AI14</f>
        <v>0</v>
      </c>
      <c r="AP153" s="76">
        <f>'2021'!AJ14</f>
        <v>1</v>
      </c>
      <c r="AQ153" s="21">
        <f>'2021'!AK14</f>
        <v>4</v>
      </c>
      <c r="AR153" s="21">
        <f>'2021'!AL14</f>
        <v>7</v>
      </c>
      <c r="AS153" s="21">
        <f>'2021'!AM14</f>
        <v>3</v>
      </c>
      <c r="AT153" s="21">
        <f>'2021'!AN14</f>
        <v>4</v>
      </c>
      <c r="AU153" s="21">
        <f>'2021'!AO14</f>
        <v>5</v>
      </c>
      <c r="AV153" s="21">
        <f>'2021'!AP14</f>
        <v>6</v>
      </c>
      <c r="AW153" s="21">
        <f>'2021'!AQ14</f>
        <v>0</v>
      </c>
      <c r="AX153" s="21">
        <f>'2021'!AR14</f>
        <v>2</v>
      </c>
      <c r="AY153" s="21">
        <f>'2021'!AS14</f>
        <v>0</v>
      </c>
      <c r="AZ153" s="21">
        <f>'2021'!AT14</f>
        <v>0</v>
      </c>
      <c r="BA153" s="21">
        <f>'2021'!AU14</f>
        <v>0</v>
      </c>
      <c r="BB153" s="21">
        <f>'2021'!AV14</f>
        <v>0</v>
      </c>
      <c r="BC153" s="21">
        <f>'2021'!AW14</f>
        <v>7.2700000000000005</v>
      </c>
      <c r="BD153" s="21">
        <f>'2021'!AX14</f>
        <v>5.4525000000000006</v>
      </c>
      <c r="BE153" s="21">
        <f>'2021'!AY14</f>
        <v>7.4999999999999997E-2</v>
      </c>
      <c r="BF153" s="130">
        <f>'2021'!AZ14</f>
        <v>0</v>
      </c>
      <c r="BG153" s="103">
        <f>'2021'!BA14</f>
        <v>0</v>
      </c>
      <c r="BH153" s="23">
        <f>'2021'!BB14</f>
        <v>1</v>
      </c>
      <c r="BI153" s="23">
        <f>'2021'!BC14</f>
        <v>0</v>
      </c>
      <c r="BJ153" s="23">
        <f>'2021'!BD14</f>
        <v>0</v>
      </c>
      <c r="BK153" s="23">
        <f>'2021'!BE14</f>
        <v>0</v>
      </c>
      <c r="BL153" s="23">
        <f>'2021'!BF14</f>
        <v>0</v>
      </c>
      <c r="BM153" s="23">
        <f>'2021'!BG14</f>
        <v>0</v>
      </c>
      <c r="BN153" s="74">
        <f>'2021'!BH14</f>
        <v>0</v>
      </c>
      <c r="BO153" s="74">
        <f>'2021'!BI14</f>
        <v>0</v>
      </c>
      <c r="BP153" s="74">
        <f>'2021'!BJ14</f>
        <v>0</v>
      </c>
      <c r="BQ153" s="23">
        <f>'2021'!BK14</f>
        <v>0</v>
      </c>
      <c r="BR153" s="23">
        <f>'2021'!BL14</f>
        <v>1</v>
      </c>
      <c r="BS153" s="55">
        <f>'2021'!BM14</f>
        <v>0</v>
      </c>
      <c r="BT153" s="61">
        <f>'2021'!BN14</f>
        <v>0</v>
      </c>
      <c r="BU153" s="61">
        <f>'2021'!BO14</f>
        <v>0</v>
      </c>
      <c r="BV153" s="61">
        <f>'2021'!BP14</f>
        <v>0</v>
      </c>
      <c r="BW153" s="72">
        <f>'2021'!BQ14</f>
        <v>0</v>
      </c>
      <c r="BX153" s="61">
        <f>'2021'!BR14</f>
        <v>0</v>
      </c>
      <c r="BY153" s="22">
        <f>'2021'!BS14</f>
        <v>1565</v>
      </c>
      <c r="BZ153" s="23">
        <f>'2021'!BT14</f>
        <v>2608</v>
      </c>
      <c r="CA153" s="23">
        <f>'2021'!BU14</f>
        <v>14</v>
      </c>
      <c r="CB153" s="23">
        <f>'2021'!BV14</f>
        <v>4</v>
      </c>
      <c r="CC153" s="23">
        <f>'2021'!BW14</f>
        <v>211</v>
      </c>
      <c r="CD153" s="23">
        <f>'2021'!BX14</f>
        <v>124</v>
      </c>
      <c r="CE153" s="23">
        <f>'2021'!BY14</f>
        <v>69.3</v>
      </c>
      <c r="CF153" s="74">
        <f>'2021'!BZ14</f>
        <v>7.1</v>
      </c>
      <c r="CG153" s="74">
        <f>'2021'!CA14</f>
        <v>3.6</v>
      </c>
      <c r="CH153" s="74">
        <f>'2021'!CB14</f>
        <v>48.7</v>
      </c>
      <c r="CI153" s="23">
        <f>'2021'!CC14</f>
        <v>129</v>
      </c>
      <c r="CJ153" s="23">
        <f>'2021'!CD14</f>
        <v>2954</v>
      </c>
      <c r="CK153" s="55">
        <f>'2021'!CE14</f>
        <v>22</v>
      </c>
      <c r="CL153" s="61">
        <f>'2021'!CF14</f>
        <v>3.9</v>
      </c>
      <c r="CM153" s="61">
        <f>'2021'!CG14</f>
        <v>3</v>
      </c>
      <c r="CN153" s="61">
        <f>'2021'!CH14</f>
        <v>1</v>
      </c>
      <c r="CO153" s="73">
        <f>'2021'!CI14</f>
        <v>1.03</v>
      </c>
      <c r="CP153" s="62">
        <f>'2021'!CJ14</f>
        <v>5</v>
      </c>
      <c r="CQ153" s="22">
        <f>'2021'!CK14</f>
        <v>3540</v>
      </c>
      <c r="CR153" s="23">
        <f>'2021'!CL14</f>
        <v>3550</v>
      </c>
      <c r="CS153" s="23">
        <f>'2021'!CM14</f>
        <v>29</v>
      </c>
      <c r="CT153" s="23">
        <f>'2021'!CN14</f>
        <v>11</v>
      </c>
      <c r="CU153" s="23">
        <f>'2021'!CO14</f>
        <v>416</v>
      </c>
      <c r="CV153" s="23">
        <f>'2021'!CP14</f>
        <v>269</v>
      </c>
      <c r="CW153" s="23">
        <f>'2021'!CQ14</f>
        <v>73.5</v>
      </c>
      <c r="CX153" s="24">
        <f>'2021'!CR14</f>
        <v>6.2</v>
      </c>
      <c r="CY153" s="24">
        <f>'2021'!CS14</f>
        <v>3.3</v>
      </c>
      <c r="CZ153" s="23">
        <f>'2021'!CT14</f>
        <v>53.3</v>
      </c>
      <c r="DA153" s="23">
        <f>'2021'!CU14</f>
        <v>127</v>
      </c>
      <c r="DB153" s="23">
        <f>'2021'!CV14</f>
        <v>1561</v>
      </c>
      <c r="DC153" s="55">
        <f>'2021'!CW14</f>
        <v>14</v>
      </c>
      <c r="DD153" s="61">
        <f>'2021'!CX14</f>
        <v>5.3</v>
      </c>
      <c r="DE153" s="61">
        <f>'2021'!CY14</f>
        <v>0</v>
      </c>
      <c r="DF153" s="61">
        <f>'2021'!CZ14</f>
        <v>0</v>
      </c>
      <c r="DG153" s="73">
        <f>'2021'!DA14</f>
        <v>2.08</v>
      </c>
      <c r="DH153" s="62">
        <f>'2021'!DB14</f>
        <v>3</v>
      </c>
      <c r="DI153" s="22">
        <f>'2021'!DC14</f>
        <v>1038</v>
      </c>
      <c r="DJ153" s="23">
        <f>'2021'!DD14</f>
        <v>3149</v>
      </c>
      <c r="DK153" s="23">
        <f>'2021'!DE14</f>
        <v>6</v>
      </c>
      <c r="DL153" s="23">
        <f>'2021'!DF14</f>
        <v>3</v>
      </c>
      <c r="DM153" s="23">
        <f>'2021'!DG14</f>
        <v>167</v>
      </c>
      <c r="DN153" s="23">
        <f>'2021'!DH14</f>
        <v>102</v>
      </c>
      <c r="DO153" s="23">
        <f>'2021'!DI14</f>
        <v>65.400000000000006</v>
      </c>
      <c r="DP153" s="74">
        <f>'2021'!DJ14</f>
        <v>3.5</v>
      </c>
      <c r="DQ153" s="74">
        <f>'2021'!DK14</f>
        <v>3.6</v>
      </c>
      <c r="DR153" s="74">
        <f>'2021'!DL14</f>
        <v>25</v>
      </c>
      <c r="DS153" s="23">
        <f>'2021'!DM14</f>
        <v>47</v>
      </c>
      <c r="DT153" s="23">
        <f>'2021'!DN14</f>
        <v>1406</v>
      </c>
      <c r="DU153" s="55">
        <f>'2021'!DO14</f>
        <v>2</v>
      </c>
      <c r="DV153" s="61">
        <f>'2021'!DP14</f>
        <v>4.3</v>
      </c>
      <c r="DW153" s="61">
        <f>'2021'!DQ14</f>
        <v>0</v>
      </c>
      <c r="DX153" s="61">
        <f>'2021'!DR14</f>
        <v>0</v>
      </c>
      <c r="DY153" s="73">
        <f>'2021'!DS14</f>
        <v>1</v>
      </c>
      <c r="DZ153" s="62">
        <f>'2021'!DT14</f>
        <v>2</v>
      </c>
      <c r="EA153" s="22">
        <f>'2021'!DU14</f>
        <v>1287</v>
      </c>
      <c r="EB153" s="23">
        <f>'2021'!DV14</f>
        <v>3259</v>
      </c>
      <c r="EC153" s="23">
        <f>'2021'!DW14</f>
        <v>6</v>
      </c>
      <c r="ED153" s="23">
        <f>'2021'!DX14</f>
        <v>11</v>
      </c>
      <c r="EE153" s="23">
        <f>'2021'!DY14</f>
        <v>213</v>
      </c>
      <c r="EF153" s="23">
        <f>'2021'!DZ14</f>
        <v>135</v>
      </c>
      <c r="EG153" s="23">
        <f>'2021'!EA14</f>
        <v>73.5</v>
      </c>
      <c r="EH153" s="24">
        <f>'2021'!EB14</f>
        <v>4.2</v>
      </c>
      <c r="EI153" s="24">
        <f>'2021'!EC14</f>
        <v>6.4</v>
      </c>
      <c r="EJ153" s="24">
        <f>'2021'!ED14</f>
        <v>36.799999999999997</v>
      </c>
      <c r="EK153" s="23">
        <f>'2021'!EE14</f>
        <v>37</v>
      </c>
      <c r="EL153" s="23">
        <f>'2021'!EF14</f>
        <v>3054</v>
      </c>
      <c r="EM153" s="55">
        <f>'2021'!EG14</f>
        <v>2</v>
      </c>
      <c r="EN153" s="73">
        <f>'2021'!EH14</f>
        <v>3.7</v>
      </c>
      <c r="EO153" s="61">
        <f>'2021'!EI14</f>
        <v>0</v>
      </c>
      <c r="EP153" s="61">
        <f>'2021'!EJ14</f>
        <v>0</v>
      </c>
      <c r="EQ153" s="73">
        <f>'2021'!EK14</f>
        <v>0.9</v>
      </c>
      <c r="ER153" s="62">
        <f>'2021'!EL14</f>
        <v>0</v>
      </c>
    </row>
    <row r="154" spans="1:148" ht="15.75" customHeight="1" x14ac:dyDescent="0.2">
      <c r="A154" s="111">
        <f t="shared" si="8"/>
        <v>152</v>
      </c>
      <c r="B154" s="109">
        <f>'2019'!A14</f>
        <v>12</v>
      </c>
      <c r="C154" s="109">
        <v>2019</v>
      </c>
      <c r="D154" s="86" t="str">
        <f>'2019'!B14</f>
        <v>Brett Rypien</v>
      </c>
      <c r="E154" s="86" t="str" cm="1">
        <f t="array" ref="E154">_xlfn.IFS(F154&gt;13,"Cornerstone",AND(F154&gt;11.5,F154&lt;13),"Elite",AND(F154&gt;10,F154&lt;11.5),"Elite Upside",AND(F154&gt;=8.5,F154&lt;10),"Upside",AND(F154&gt;6.25,F154&lt;8.5),"Upside Lite",AND(F154&gt;4.5,F154&lt;6.25),"Outlier",AND(F154&gt;=3.5,F154&lt;4.5),"Outlier Lite",F154&lt;3.5,"Purgatory")</f>
        <v>Purgatory</v>
      </c>
      <c r="F154" s="11">
        <f>'2019'!C14</f>
        <v>2.8262499999999999</v>
      </c>
      <c r="G154" s="11">
        <f t="shared" si="9"/>
        <v>26.5</v>
      </c>
      <c r="H154" s="245">
        <f t="shared" si="10"/>
        <v>-0.71159801424831393</v>
      </c>
      <c r="I154" s="43" t="str">
        <f>'2019'!D14</f>
        <v>Boise State</v>
      </c>
      <c r="J154" s="14">
        <f>'2019'!E14</f>
        <v>7</v>
      </c>
      <c r="K154" s="44">
        <f>'2019'!F14</f>
        <v>35255</v>
      </c>
      <c r="L154" s="15">
        <f>'2019'!G14</f>
        <v>29.238356164383561</v>
      </c>
      <c r="M154" s="15" t="str">
        <f>'2019'!H14</f>
        <v>SR</v>
      </c>
      <c r="N154" s="15">
        <f>'2019'!I14</f>
        <v>22.813698630136987</v>
      </c>
      <c r="O154" s="15" t="str">
        <f>'2019'!J14</f>
        <v>Pocket Passer</v>
      </c>
      <c r="P154" s="14">
        <f>'2019'!K14</f>
        <v>73</v>
      </c>
      <c r="Q154" s="14">
        <f>'2019'!L14</f>
        <v>210</v>
      </c>
      <c r="R154" s="15">
        <f t="shared" si="11"/>
        <v>27.705853122346142</v>
      </c>
      <c r="S154" s="14">
        <f>'2019'!M14</f>
        <v>4.91</v>
      </c>
      <c r="T154" s="16">
        <f>'2019'!N14</f>
        <v>0</v>
      </c>
      <c r="U154" s="46">
        <f>'2019'!O14</f>
        <v>0</v>
      </c>
      <c r="V154" s="47">
        <f>'2019'!P14</f>
        <v>0.84090344998758992</v>
      </c>
      <c r="W154" s="47">
        <f>'2019'!Q14</f>
        <v>0.94249613202681792</v>
      </c>
      <c r="X154" s="47">
        <f>'2019'!R14</f>
        <v>0.78243132988849606</v>
      </c>
      <c r="Y154" s="47">
        <f>'2019'!S14</f>
        <v>0.97602739726027399</v>
      </c>
      <c r="Z154" s="17">
        <f>'2019'!T14</f>
        <v>0.97602739726027399</v>
      </c>
      <c r="AA154" s="17">
        <f>'2019'!U14</f>
        <v>0.73202054794520555</v>
      </c>
      <c r="AB154" s="17">
        <f>'2019'!V14</f>
        <v>4.3278084714548803E-2</v>
      </c>
      <c r="AC154" s="17">
        <f>'2019'!W14</f>
        <v>8.0590717299578063E-2</v>
      </c>
      <c r="AD154" s="17">
        <f>'2019'!X14</f>
        <v>8.0590717299578063E-2</v>
      </c>
      <c r="AE154" s="18">
        <f>'2019'!Y14</f>
        <v>6.0443037974683547E-2</v>
      </c>
      <c r="AF154" s="19">
        <f>'2019'!Z14</f>
        <v>19.156164383561645</v>
      </c>
      <c r="AG154" s="20">
        <f>'2019'!AA14</f>
        <v>72.264220419428639</v>
      </c>
      <c r="AH154" s="71">
        <f>'2019'!AB14</f>
        <v>0.6703786191536748</v>
      </c>
      <c r="AI154" s="102">
        <f>'2019'!AC14</f>
        <v>12.308970099667775</v>
      </c>
      <c r="AJ154" s="71">
        <f>'2019'!AD14</f>
        <v>0.74900000000000011</v>
      </c>
      <c r="AK154" s="71">
        <f>'2019'!AE14</f>
        <v>7.400000000000001E-2</v>
      </c>
      <c r="AL154" s="71">
        <f>'2019'!AF14</f>
        <v>0.03</v>
      </c>
      <c r="AM154" s="70">
        <f>'2019'!AG14</f>
        <v>0.51900000000000002</v>
      </c>
      <c r="AN154" s="20">
        <f>'2019'!AH14</f>
        <v>3.4</v>
      </c>
      <c r="AO154" s="20">
        <f>'2019'!AI14</f>
        <v>3.3333333333333333E-2</v>
      </c>
      <c r="AP154" s="76">
        <f>'2019'!AJ14</f>
        <v>1.55</v>
      </c>
      <c r="AQ154" s="21">
        <f>'2019'!AK14</f>
        <v>7</v>
      </c>
      <c r="AR154" s="21">
        <f>'2019'!AL14</f>
        <v>4</v>
      </c>
      <c r="AS154" s="21">
        <f>'2019'!AM14</f>
        <v>4</v>
      </c>
      <c r="AT154" s="21">
        <f>'2019'!AN14</f>
        <v>6</v>
      </c>
      <c r="AU154" s="21">
        <f>'2019'!AO14</f>
        <v>7</v>
      </c>
      <c r="AV154" s="21">
        <f>'2019'!AP14</f>
        <v>6</v>
      </c>
      <c r="AW154" s="21">
        <f>'2019'!AQ14</f>
        <v>2</v>
      </c>
      <c r="AX154" s="21">
        <f>'2019'!AR14</f>
        <v>0</v>
      </c>
      <c r="AY154" s="21">
        <f>'2019'!AS14</f>
        <v>0</v>
      </c>
      <c r="AZ154" s="21">
        <f>'2019'!AT14</f>
        <v>1</v>
      </c>
      <c r="BA154" s="21">
        <f>'2019'!AU14</f>
        <v>0</v>
      </c>
      <c r="BB154" s="21">
        <f>'2019'!AV14</f>
        <v>0</v>
      </c>
      <c r="BC154" s="21">
        <f>'2019'!AW14</f>
        <v>7.67</v>
      </c>
      <c r="BD154" s="21">
        <f>'2019'!AX14</f>
        <v>5.7524999999999995</v>
      </c>
      <c r="BE154" s="21">
        <f>'2019'!AY14</f>
        <v>0.1125</v>
      </c>
      <c r="BF154" s="130">
        <f>'2019'!AZ14</f>
        <v>0</v>
      </c>
      <c r="BG154" s="103">
        <f>'2019'!BA14</f>
        <v>0</v>
      </c>
      <c r="BH154" s="23">
        <f>'2019'!BB14</f>
        <v>1</v>
      </c>
      <c r="BI154" s="23">
        <f>'2019'!BC14</f>
        <v>0</v>
      </c>
      <c r="BJ154" s="23">
        <f>'2019'!BD14</f>
        <v>0</v>
      </c>
      <c r="BK154" s="23">
        <f>'2019'!BE14</f>
        <v>0</v>
      </c>
      <c r="BL154" s="23">
        <f>'2019'!BF14</f>
        <v>0</v>
      </c>
      <c r="BM154" s="23">
        <f>'2019'!BG14</f>
        <v>0</v>
      </c>
      <c r="BN154" s="74">
        <f>'2019'!BH14</f>
        <v>0</v>
      </c>
      <c r="BO154" s="74">
        <f>'2019'!BI14</f>
        <v>0</v>
      </c>
      <c r="BP154" s="74">
        <f>'2019'!BJ14</f>
        <v>0</v>
      </c>
      <c r="BQ154" s="23">
        <f>'2019'!BK14</f>
        <v>0</v>
      </c>
      <c r="BR154" s="23">
        <f>'2019'!BL14</f>
        <v>1</v>
      </c>
      <c r="BS154" s="55">
        <f>'2019'!BM14</f>
        <v>0</v>
      </c>
      <c r="BT154" s="61">
        <f>'2019'!BN14</f>
        <v>0</v>
      </c>
      <c r="BU154" s="61">
        <f>'2019'!BO14</f>
        <v>0</v>
      </c>
      <c r="BV154" s="61">
        <f>'2019'!BP14</f>
        <v>0</v>
      </c>
      <c r="BW154" s="72">
        <f>'2019'!BQ14</f>
        <v>0</v>
      </c>
      <c r="BX154" s="61">
        <f>'2019'!BR14</f>
        <v>0</v>
      </c>
      <c r="BY154" s="22">
        <f>'2019'!BS14</f>
        <v>3388</v>
      </c>
      <c r="BZ154" s="23">
        <f>'2019'!BT14</f>
        <v>4029</v>
      </c>
      <c r="CA154" s="23">
        <f>'2019'!BU14</f>
        <v>20</v>
      </c>
      <c r="CB154" s="23">
        <f>'2019'!BV14</f>
        <v>8</v>
      </c>
      <c r="CC154" s="23">
        <f>'2019'!BW14</f>
        <v>435</v>
      </c>
      <c r="CD154" s="23">
        <f>'2019'!BX14</f>
        <v>273</v>
      </c>
      <c r="CE154" s="23">
        <f>'2019'!BY14</f>
        <v>75.599999999999994</v>
      </c>
      <c r="CF154" s="74">
        <f>'2019'!BZ14</f>
        <v>4.7</v>
      </c>
      <c r="CG154" s="74">
        <f>'2019'!CA14</f>
        <v>3.3</v>
      </c>
      <c r="CH154" s="74">
        <f>'2019'!CB14</f>
        <v>29.4</v>
      </c>
      <c r="CI154" s="23">
        <f>'2019'!CC14</f>
        <v>39</v>
      </c>
      <c r="CJ154" s="23">
        <f>'2019'!CD14</f>
        <v>2661</v>
      </c>
      <c r="CK154" s="55">
        <f>'2019'!CE14</f>
        <v>14</v>
      </c>
      <c r="CL154" s="61">
        <f>'2019'!CF14</f>
        <v>1.7</v>
      </c>
      <c r="CM154" s="61">
        <f>'2019'!CG14</f>
        <v>1</v>
      </c>
      <c r="CN154" s="61">
        <f>'2019'!CH14</f>
        <v>0</v>
      </c>
      <c r="CO154" s="73">
        <f>'2019'!CI14</f>
        <v>1.48</v>
      </c>
      <c r="CP154" s="62">
        <f>'2019'!CJ14</f>
        <v>1</v>
      </c>
      <c r="CQ154" s="22">
        <f>'2019'!CK14</f>
        <v>3655</v>
      </c>
      <c r="CR154" s="23">
        <f>'2019'!CL14</f>
        <v>3878</v>
      </c>
      <c r="CS154" s="23">
        <f>'2019'!CM14</f>
        <v>24</v>
      </c>
      <c r="CT154" s="23">
        <f>'2019'!CN14</f>
        <v>8</v>
      </c>
      <c r="CU154" s="23">
        <f>'2019'!CO14</f>
        <v>398</v>
      </c>
      <c r="CV154" s="23">
        <f>'2019'!CP14</f>
        <v>246</v>
      </c>
      <c r="CW154" s="23">
        <f>'2019'!CQ14</f>
        <v>71.8</v>
      </c>
      <c r="CX154" s="24">
        <f>'2019'!CR14</f>
        <v>6.2</v>
      </c>
      <c r="CY154" s="24">
        <f>'2019'!CS14</f>
        <v>3.8</v>
      </c>
      <c r="CZ154" s="23">
        <f>'2019'!CT14</f>
        <v>51.9</v>
      </c>
      <c r="DA154" s="23">
        <f>'2019'!CU14</f>
        <v>89</v>
      </c>
      <c r="DB154" s="23">
        <f>'2019'!CV14</f>
        <v>2373</v>
      </c>
      <c r="DC154" s="55">
        <f>'2019'!CW14</f>
        <v>14</v>
      </c>
      <c r="DD154" s="61">
        <f>'2019'!CX14</f>
        <v>2.8</v>
      </c>
      <c r="DE154" s="61">
        <f>'2019'!CY14</f>
        <v>2</v>
      </c>
      <c r="DF154" s="61">
        <f>'2019'!CZ14</f>
        <v>0</v>
      </c>
      <c r="DG154" s="73">
        <f>'2019'!DA14</f>
        <v>0.66</v>
      </c>
      <c r="DH154" s="62">
        <f>'2019'!DB14</f>
        <v>2</v>
      </c>
      <c r="DI154" s="22">
        <f>'2019'!DC14</f>
        <v>2877</v>
      </c>
      <c r="DJ154" s="23">
        <f>'2019'!DD14</f>
        <v>3677</v>
      </c>
      <c r="DK154" s="23">
        <f>'2019'!DE14</f>
        <v>16</v>
      </c>
      <c r="DL154" s="23">
        <f>'2019'!DF14</f>
        <v>6</v>
      </c>
      <c r="DM154" s="23">
        <f>'2019'!DG14</f>
        <v>350</v>
      </c>
      <c r="DN154" s="23">
        <f>'2019'!DH14</f>
        <v>218</v>
      </c>
      <c r="DO154" s="23">
        <f>'2019'!DI14</f>
        <v>73.599999999999994</v>
      </c>
      <c r="DP154" s="74">
        <f>'2019'!DJ14</f>
        <v>5.7</v>
      </c>
      <c r="DQ154" s="74">
        <f>'2019'!DK14</f>
        <v>3</v>
      </c>
      <c r="DR154" s="74">
        <f>'2019'!DL14</f>
        <v>43.8</v>
      </c>
      <c r="DS154" s="23">
        <f>'2019'!DM14</f>
        <v>94</v>
      </c>
      <c r="DT154" s="23">
        <f>'2019'!DN14</f>
        <v>2172</v>
      </c>
      <c r="DU154" s="55">
        <f>'2019'!DO14</f>
        <v>22</v>
      </c>
      <c r="DV154" s="61">
        <f>'2019'!DP14</f>
        <v>2.9</v>
      </c>
      <c r="DW154" s="61">
        <f>'2019'!DQ14</f>
        <v>0</v>
      </c>
      <c r="DX154" s="61">
        <f>'2019'!DR14</f>
        <v>0</v>
      </c>
      <c r="DY154" s="73">
        <f>'2019'!DS14</f>
        <v>0.91</v>
      </c>
      <c r="DZ154" s="62">
        <f>'2019'!DT14</f>
        <v>7</v>
      </c>
      <c r="EA154" s="22">
        <f>'2019'!DU14</f>
        <v>3705</v>
      </c>
      <c r="EB154" s="23">
        <f>'2019'!DV14</f>
        <v>3796</v>
      </c>
      <c r="EC154" s="23">
        <f>'2019'!DW14</f>
        <v>30</v>
      </c>
      <c r="ED154" s="23">
        <f>'2019'!DX14</f>
        <v>7</v>
      </c>
      <c r="EE154" s="23">
        <f>'2019'!DY14</f>
        <v>449</v>
      </c>
      <c r="EF154" s="23">
        <f>'2019'!DZ14</f>
        <v>301</v>
      </c>
      <c r="EG154" s="23">
        <f>'2019'!EA14</f>
        <v>74.900000000000006</v>
      </c>
      <c r="EH154" s="24">
        <f>'2019'!EB14</f>
        <v>7.4</v>
      </c>
      <c r="EI154" s="24">
        <f>'2019'!EC14</f>
        <v>4.2</v>
      </c>
      <c r="EJ154" s="24">
        <f>'2019'!ED14</f>
        <v>46.7</v>
      </c>
      <c r="EK154" s="23">
        <f>'2019'!EE14</f>
        <v>191</v>
      </c>
      <c r="EL154" s="23">
        <f>'2019'!EF14</f>
        <v>2370</v>
      </c>
      <c r="EM154" s="55">
        <f>'2019'!EG14</f>
        <v>30</v>
      </c>
      <c r="EN154" s="73">
        <f>'2019'!EH14</f>
        <v>3.4</v>
      </c>
      <c r="EO154" s="61">
        <f>'2019'!EI14</f>
        <v>0</v>
      </c>
      <c r="EP154" s="61">
        <f>'2019'!EJ14</f>
        <v>1</v>
      </c>
      <c r="EQ154" s="73">
        <f>'2019'!EK14</f>
        <v>1.55</v>
      </c>
      <c r="ER154" s="62">
        <f>'2019'!EL14</f>
        <v>6</v>
      </c>
    </row>
    <row r="155" spans="1:148" ht="15.75" customHeight="1" x14ac:dyDescent="0.2">
      <c r="A155" s="111">
        <f t="shared" si="8"/>
        <v>153</v>
      </c>
      <c r="B155" s="109">
        <f>'2026 - WIP'!A28</f>
        <v>26</v>
      </c>
      <c r="C155" s="109">
        <v>2026</v>
      </c>
      <c r="D155" s="86" t="str">
        <f>'2026 - WIP'!B28</f>
        <v>Jalon Daniels</v>
      </c>
      <c r="E155" s="86" t="str" cm="1">
        <f t="array" ref="E155">_xlfn.IFS(F155&gt;13,"Cornerstone",AND(F155&gt;11.5,F155&lt;13),"Elite",AND(F155&gt;10,F155&lt;11.5),"Elite Upside",AND(F155&gt;=8.5,F155&lt;10),"Upside",AND(F155&gt;6.25,F155&lt;8.5),"Upside Lite",AND(F155&gt;4.5,F155&lt;6.25),"Outlier",AND(F155&gt;=3.5,F155&lt;4.5),"Outlier Lite",F155&lt;3.5,"Purgatory")</f>
        <v>Purgatory</v>
      </c>
      <c r="F155" s="11">
        <f>'2026 - WIP'!C28</f>
        <v>2.8237499999999995</v>
      </c>
      <c r="G155" s="11">
        <f t="shared" si="9"/>
        <v>26</v>
      </c>
      <c r="H155" s="245">
        <f t="shared" si="10"/>
        <v>-0.71232786297587547</v>
      </c>
      <c r="I155" s="43" t="str">
        <f>'2026 - WIP'!D28</f>
        <v>Kansas</v>
      </c>
      <c r="J155" s="14">
        <f>'2026 - WIP'!E28</f>
        <v>3</v>
      </c>
      <c r="K155" s="44">
        <f>'2026 - WIP'!F28</f>
        <v>37558</v>
      </c>
      <c r="L155" s="15">
        <f>'2026 - WIP'!G28</f>
        <v>22.92876712328767</v>
      </c>
      <c r="M155" s="15" t="str">
        <f>'2026 - WIP'!H28</f>
        <v>RS SR</v>
      </c>
      <c r="N155" s="15">
        <f>'2026 - WIP'!I28</f>
        <v>23.509589041095889</v>
      </c>
      <c r="O155" s="15" t="str">
        <f>'2026 - WIP'!J28</f>
        <v>Game Manager</v>
      </c>
      <c r="P155" s="14">
        <f>'2026 - WIP'!K28</f>
        <v>72</v>
      </c>
      <c r="Q155" s="14">
        <f>'2026 - WIP'!L28</f>
        <v>220</v>
      </c>
      <c r="R155" s="15">
        <f t="shared" si="11"/>
        <v>29.837033439498978</v>
      </c>
      <c r="S155" s="14">
        <f>'2026 - WIP'!M28</f>
        <v>4.7</v>
      </c>
      <c r="T155" s="16">
        <f>'2026 - WIP'!N28</f>
        <v>0</v>
      </c>
      <c r="U155" s="46">
        <f>'2026 - WIP'!O28</f>
        <v>0.38773669972948605</v>
      </c>
      <c r="V155" s="47">
        <f>'2026 - WIP'!P28</f>
        <v>0.60901118838826729</v>
      </c>
      <c r="W155" s="47">
        <f>'2026 - WIP'!Q28</f>
        <v>0.2242870874719641</v>
      </c>
      <c r="X155" s="47">
        <f>'2026 - WIP'!R28</f>
        <v>0.97964071856287427</v>
      </c>
      <c r="Y155" s="47">
        <f>'2026 - WIP'!S28</f>
        <v>0.91806958473625144</v>
      </c>
      <c r="Z155" s="17">
        <f>'2026 - WIP'!T28</f>
        <v>0.97964071856287427</v>
      </c>
      <c r="AA155" s="17">
        <f>'2026 - WIP'!U28</f>
        <v>0.88167664670658685</v>
      </c>
      <c r="AB155" s="17">
        <f>'2026 - WIP'!V28</f>
        <v>0.18752391886720246</v>
      </c>
      <c r="AC155" s="17">
        <f>'2026 - WIP'!W28</f>
        <v>0.21473158551810237</v>
      </c>
      <c r="AD155" s="17">
        <f>'2026 - WIP'!X28</f>
        <v>0.21473158551810237</v>
      </c>
      <c r="AE155" s="18">
        <f>'2026 - WIP'!Y28</f>
        <v>0.19325842696629214</v>
      </c>
      <c r="AF155" s="19">
        <f>'2026 - WIP'!Z28</f>
        <v>19.854794520547944</v>
      </c>
      <c r="AG155" s="20">
        <f>'2026 - WIP'!AA28</f>
        <v>90.16982872445962</v>
      </c>
      <c r="AH155" s="71">
        <f>'2026 - WIP'!AB28</f>
        <v>0.66666666666666663</v>
      </c>
      <c r="AI155" s="102">
        <f>'2026 - WIP'!AC28</f>
        <v>12.393939393939394</v>
      </c>
      <c r="AJ155" s="71">
        <f>'2026 - WIP'!AD28</f>
        <v>0.77099999999999991</v>
      </c>
      <c r="AK155" s="71">
        <f>'2026 - WIP'!AE28</f>
        <v>7.0999999999999994E-2</v>
      </c>
      <c r="AL155" s="71">
        <f>'2026 - WIP'!AF28</f>
        <v>3.6000000000000004E-2</v>
      </c>
      <c r="AM155" s="70">
        <f>'2026 - WIP'!AG28</f>
        <v>0.47100000000000003</v>
      </c>
      <c r="AN155" s="20">
        <f>'2026 - WIP'!AH28</f>
        <v>7.166666666666667</v>
      </c>
      <c r="AO155" s="20">
        <f>'2026 - WIP'!AI28</f>
        <v>0.33333333333333331</v>
      </c>
      <c r="AP155" s="76">
        <f>'2026 - WIP'!AJ28</f>
        <v>4.38</v>
      </c>
      <c r="AQ155" s="21">
        <f>'2026 - WIP'!AK28</f>
        <v>5</v>
      </c>
      <c r="AR155" s="21">
        <f>'2026 - WIP'!AL28</f>
        <v>4</v>
      </c>
      <c r="AS155" s="21">
        <f>'2026 - WIP'!AM28</f>
        <v>7</v>
      </c>
      <c r="AT155" s="21">
        <f>'2026 - WIP'!AN28</f>
        <v>6</v>
      </c>
      <c r="AU155" s="21">
        <f>'2026 - WIP'!AO28</f>
        <v>4</v>
      </c>
      <c r="AV155" s="21">
        <f>'2026 - WIP'!AP28</f>
        <v>4</v>
      </c>
      <c r="AW155" s="21">
        <f>'2026 - WIP'!AQ28</f>
        <v>7</v>
      </c>
      <c r="AX155" s="21">
        <f>'2026 - WIP'!AR28</f>
        <v>8</v>
      </c>
      <c r="AY155" s="21">
        <f>'2026 - WIP'!AS28</f>
        <v>10</v>
      </c>
      <c r="AZ155" s="21">
        <f>'2026 - WIP'!AT28</f>
        <v>10</v>
      </c>
      <c r="BA155" s="21">
        <f>'2026 - WIP'!AU28</f>
        <v>0</v>
      </c>
      <c r="BB155" s="21">
        <f>'2026 - WIP'!AV28</f>
        <v>0</v>
      </c>
      <c r="BC155" s="21">
        <f>'2026 - WIP'!AW28</f>
        <v>7.5299999999999994</v>
      </c>
      <c r="BD155" s="21">
        <f>'2026 - WIP'!AX28</f>
        <v>5.6474999999999991</v>
      </c>
      <c r="BE155" s="21">
        <f>'2026 - WIP'!AY28</f>
        <v>1.3125</v>
      </c>
      <c r="BF155" s="130">
        <f>'2026 - WIP'!AZ28</f>
        <v>0</v>
      </c>
      <c r="BG155" s="103">
        <f>'2026 - WIP'!BA28</f>
        <v>860</v>
      </c>
      <c r="BH155" s="23">
        <f>'2026 - WIP'!BB28</f>
        <v>2218</v>
      </c>
      <c r="BI155" s="23">
        <f>'2026 - WIP'!BC28</f>
        <v>7</v>
      </c>
      <c r="BJ155" s="23">
        <f>'2026 - WIP'!BD28</f>
        <v>3</v>
      </c>
      <c r="BK155" s="23">
        <f>'2026 - WIP'!BE28</f>
        <v>118</v>
      </c>
      <c r="BL155" s="23">
        <f>'2026 - WIP'!BF28</f>
        <v>81</v>
      </c>
      <c r="BM155" s="23">
        <f>'2026 - WIP'!BG28</f>
        <v>78.2</v>
      </c>
      <c r="BN155" s="74">
        <f>'2026 - WIP'!BH28</f>
        <v>6.6</v>
      </c>
      <c r="BO155" s="74">
        <f>'2026 - WIP'!BI28</f>
        <v>4.4000000000000004</v>
      </c>
      <c r="BP155" s="74">
        <f>'2026 - WIP'!BJ28</f>
        <v>64.3</v>
      </c>
      <c r="BQ155" s="23">
        <f>'2026 - WIP'!BK28</f>
        <v>140</v>
      </c>
      <c r="BR155" s="23">
        <f>'2026 - WIP'!BL28</f>
        <v>1781</v>
      </c>
      <c r="BS155" s="55">
        <f>'2026 - WIP'!BM28</f>
        <v>27</v>
      </c>
      <c r="BT155" s="61">
        <f>'2026 - WIP'!BN28</f>
        <v>5.2</v>
      </c>
      <c r="BU155" s="61">
        <f>'2026 - WIP'!BO28</f>
        <v>3</v>
      </c>
      <c r="BV155" s="61">
        <f>'2026 - WIP'!BP28</f>
        <v>3</v>
      </c>
      <c r="BW155" s="72">
        <f>'2026 - WIP'!BQ28</f>
        <v>2.2200000000000002</v>
      </c>
      <c r="BX155" s="61">
        <f>'2026 - WIP'!BR28</f>
        <v>3</v>
      </c>
      <c r="BY155" s="22">
        <f>'2026 - WIP'!BS28</f>
        <v>2014</v>
      </c>
      <c r="BZ155" s="23">
        <f>'2026 - WIP'!BT28</f>
        <v>3307</v>
      </c>
      <c r="CA155" s="23">
        <f>'2026 - WIP'!BU28</f>
        <v>18</v>
      </c>
      <c r="CB155" s="23">
        <f>'2026 - WIP'!BV28</f>
        <v>4</v>
      </c>
      <c r="CC155" s="23">
        <f>'2026 - WIP'!BW28</f>
        <v>231</v>
      </c>
      <c r="CD155" s="23">
        <f>'2026 - WIP'!BX28</f>
        <v>152</v>
      </c>
      <c r="CE155" s="23">
        <f>'2026 - WIP'!BY28</f>
        <v>71.3</v>
      </c>
      <c r="CF155" s="74">
        <f>'2026 - WIP'!BZ28</f>
        <v>6.4</v>
      </c>
      <c r="CG155" s="74">
        <f>'2026 - WIP'!CA28</f>
        <v>3.3</v>
      </c>
      <c r="CH155" s="74">
        <f>'2026 - WIP'!CB28</f>
        <v>47.4</v>
      </c>
      <c r="CI155" s="23">
        <f>'2026 - WIP'!CC28</f>
        <v>438</v>
      </c>
      <c r="CJ155" s="23">
        <f>'2026 - WIP'!CD28</f>
        <v>2457</v>
      </c>
      <c r="CK155" s="55">
        <f>'2026 - WIP'!CE28</f>
        <v>79</v>
      </c>
      <c r="CL155" s="61">
        <f>'2026 - WIP'!CF28</f>
        <v>5.5</v>
      </c>
      <c r="CM155" s="61">
        <f>'2026 - WIP'!CG28</f>
        <v>7</v>
      </c>
      <c r="CN155" s="61">
        <f>'2026 - WIP'!CH28</f>
        <v>19</v>
      </c>
      <c r="CO155" s="73">
        <f>'2026 - WIP'!CI28</f>
        <v>2.23</v>
      </c>
      <c r="CP155" s="62">
        <f>'2026 - WIP'!CJ28</f>
        <v>15</v>
      </c>
      <c r="CQ155" s="22">
        <f>'2026 - WIP'!CK28</f>
        <v>700</v>
      </c>
      <c r="CR155" s="23">
        <f>'2026 - WIP'!CL28</f>
        <v>3121</v>
      </c>
      <c r="CS155" s="23">
        <f>'2026 - WIP'!CM28</f>
        <v>5</v>
      </c>
      <c r="CT155" s="23">
        <f>'2026 - WIP'!CN28</f>
        <v>1</v>
      </c>
      <c r="CU155" s="23">
        <f>'2026 - WIP'!CO28</f>
        <v>75</v>
      </c>
      <c r="CV155" s="23">
        <f>'2026 - WIP'!CP28</f>
        <v>56</v>
      </c>
      <c r="CW155" s="23">
        <f>'2026 - WIP'!CQ28</f>
        <v>79.2</v>
      </c>
      <c r="CX155" s="24">
        <f>'2026 - WIP'!CR28</f>
        <v>3.8</v>
      </c>
      <c r="CY155" s="24">
        <f>'2026 - WIP'!CS28</f>
        <v>2.2000000000000002</v>
      </c>
      <c r="CZ155" s="23">
        <f>'2026 - WIP'!CT28</f>
        <v>36.4</v>
      </c>
      <c r="DA155" s="23">
        <f>'2026 - WIP'!CU28</f>
        <v>111</v>
      </c>
      <c r="DB155" s="23">
        <f>'2026 - WIP'!CV28</f>
        <v>2758</v>
      </c>
      <c r="DC155" s="55">
        <f>'2026 - WIP'!CW28</f>
        <v>26</v>
      </c>
      <c r="DD155" s="61">
        <f>'2026 - WIP'!CX28</f>
        <v>4.3</v>
      </c>
      <c r="DE155" s="61">
        <f>'2026 - WIP'!CY28</f>
        <v>0</v>
      </c>
      <c r="DF155" s="61">
        <f>'2026 - WIP'!CZ28</f>
        <v>4</v>
      </c>
      <c r="DG155" s="73">
        <f>'2026 - WIP'!DA28</f>
        <v>2.19</v>
      </c>
      <c r="DH155" s="62">
        <f>'2026 - WIP'!DB28</f>
        <v>4</v>
      </c>
      <c r="DI155" s="22">
        <f>'2026 - WIP'!DC28</f>
        <v>2454</v>
      </c>
      <c r="DJ155" s="23">
        <f>'2026 - WIP'!DD28</f>
        <v>2505</v>
      </c>
      <c r="DK155" s="23">
        <f>'2026 - WIP'!DE28</f>
        <v>14</v>
      </c>
      <c r="DL155" s="23">
        <f>'2026 - WIP'!DF28</f>
        <v>12</v>
      </c>
      <c r="DM155" s="23">
        <f>'2026 - WIP'!DG28</f>
        <v>301</v>
      </c>
      <c r="DN155" s="23">
        <f>'2026 - WIP'!DH28</f>
        <v>171</v>
      </c>
      <c r="DO155" s="23">
        <f>'2026 - WIP'!DI28</f>
        <v>65.900000000000006</v>
      </c>
      <c r="DP155" s="74">
        <f>'2026 - WIP'!DJ28</f>
        <v>7.1</v>
      </c>
      <c r="DQ155" s="74">
        <f>'2026 - WIP'!DK28</f>
        <v>4.3</v>
      </c>
      <c r="DR155" s="74">
        <f>'2026 - WIP'!DL28</f>
        <v>44.3</v>
      </c>
      <c r="DS155" s="23">
        <f>'2026 - WIP'!DM28</f>
        <v>490</v>
      </c>
      <c r="DT155" s="23">
        <f>'2026 - WIP'!DN28</f>
        <v>2613</v>
      </c>
      <c r="DU155" s="55">
        <f>'2026 - WIP'!DO28</f>
        <v>95</v>
      </c>
      <c r="DV155" s="61">
        <f>'2026 - WIP'!DP28</f>
        <v>5.2</v>
      </c>
      <c r="DW155" s="61">
        <f>'2026 - WIP'!DQ28</f>
        <v>6</v>
      </c>
      <c r="DX155" s="61">
        <f>'2026 - WIP'!DR28</f>
        <v>27</v>
      </c>
      <c r="DY155" s="73">
        <f>'2026 - WIP'!DS28</f>
        <v>2.95</v>
      </c>
      <c r="DZ155" s="62">
        <f>'2026 - WIP'!DT28</f>
        <v>19</v>
      </c>
      <c r="EA155" s="22">
        <f>'2026 - WIP'!DU28</f>
        <v>818</v>
      </c>
      <c r="EB155" s="23">
        <f>'2026 - WIP'!DV28</f>
        <v>891</v>
      </c>
      <c r="EC155" s="23">
        <f>'2026 - WIP'!DW28</f>
        <v>12</v>
      </c>
      <c r="ED155" s="23">
        <f>'2026 - WIP'!DX28</f>
        <v>2</v>
      </c>
      <c r="EE155" s="23">
        <f>'2026 - WIP'!DY28</f>
        <v>99</v>
      </c>
      <c r="EF155" s="23">
        <f>'2026 - WIP'!DZ28</f>
        <v>66</v>
      </c>
      <c r="EG155" s="23">
        <f>'2026 - WIP'!EA28</f>
        <v>77.099999999999994</v>
      </c>
      <c r="EH155" s="24">
        <f>'2026 - WIP'!EB28</f>
        <v>4.9000000000000004</v>
      </c>
      <c r="EI155" s="24">
        <f>'2026 - WIP'!EC28</f>
        <v>3.6</v>
      </c>
      <c r="EJ155" s="24">
        <f>'2026 - WIP'!ED28</f>
        <v>47.1</v>
      </c>
      <c r="EK155" s="23">
        <f>'2026 - WIP'!EE28</f>
        <v>172</v>
      </c>
      <c r="EL155" s="23">
        <f>'2026 - WIP'!EF28</f>
        <v>801</v>
      </c>
      <c r="EM155" s="55">
        <f>'2026 - WIP'!EG28</f>
        <v>24</v>
      </c>
      <c r="EN155" s="73">
        <f>'2026 - WIP'!EH28</f>
        <v>7.166666666666667</v>
      </c>
      <c r="EO155" s="61">
        <f>'2026 - WIP'!EI28</f>
        <v>1</v>
      </c>
      <c r="EP155" s="61">
        <f>'2026 - WIP'!EJ28</f>
        <v>8</v>
      </c>
      <c r="EQ155" s="73">
        <f>'2026 - WIP'!EK28</f>
        <v>4.38</v>
      </c>
      <c r="ER155" s="62">
        <f>'2026 - WIP'!EL28</f>
        <v>8</v>
      </c>
    </row>
    <row r="156" spans="1:148" ht="15.75" customHeight="1" x14ac:dyDescent="0.2">
      <c r="A156" s="111">
        <f t="shared" si="8"/>
        <v>154</v>
      </c>
      <c r="B156" s="109">
        <f>'2025'!A16</f>
        <v>14</v>
      </c>
      <c r="C156" s="109">
        <v>2025</v>
      </c>
      <c r="D156" s="86" t="str">
        <f>'2025'!B16</f>
        <v>Brady Cook</v>
      </c>
      <c r="E156" s="86" t="str" cm="1">
        <f t="array" ref="E156">_xlfn.IFS(F156&gt;13,"Cornerstone",AND(F156&gt;11.5,F156&lt;13),"Elite",AND(F156&gt;10,F156&lt;11.5),"Elite Upside",AND(F156&gt;=8.5,F156&lt;10),"Upside",AND(F156&gt;6.25,F156&lt;8.5),"Upside Lite",AND(F156&gt;4.5,F156&lt;6.25),"Outlier",AND(F156&gt;=3.5,F156&lt;4.5),"Outlier Lite",F156&lt;3.5,"Purgatory")</f>
        <v>Purgatory</v>
      </c>
      <c r="F156" s="11">
        <f>'2025'!C16</f>
        <v>2.8</v>
      </c>
      <c r="G156" s="11">
        <f t="shared" si="9"/>
        <v>25.6</v>
      </c>
      <c r="H156" s="245">
        <f t="shared" si="10"/>
        <v>-0.71926142588770958</v>
      </c>
      <c r="I156" s="43" t="str">
        <f>'2025'!D16</f>
        <v>Missouri</v>
      </c>
      <c r="J156" s="14">
        <f>'2025'!E16</f>
        <v>1</v>
      </c>
      <c r="K156" s="44">
        <f>'2025'!F16</f>
        <v>37207</v>
      </c>
      <c r="L156" s="15">
        <f>'2025'!G16</f>
        <v>23.890410958904109</v>
      </c>
      <c r="M156" s="15" t="str">
        <f>'2025'!H16</f>
        <v>RS SR</v>
      </c>
      <c r="N156" s="15">
        <f>'2025'!I16</f>
        <v>23.471232876712328</v>
      </c>
      <c r="O156" s="15" t="str">
        <f>'2025'!J16</f>
        <v>Game Manager</v>
      </c>
      <c r="P156" s="14">
        <f>'2025'!K16</f>
        <v>74</v>
      </c>
      <c r="Q156" s="14">
        <f>'2025'!L16</f>
        <v>215</v>
      </c>
      <c r="R156" s="15">
        <f t="shared" si="11"/>
        <v>27.604060686572797</v>
      </c>
      <c r="S156" s="14">
        <f>'2025'!M16</f>
        <v>4.59</v>
      </c>
      <c r="T156" s="16">
        <f>'2025'!N16</f>
        <v>0</v>
      </c>
      <c r="U156" s="46">
        <f>'2025'!O16</f>
        <v>2.6986506746626688E-2</v>
      </c>
      <c r="V156" s="47">
        <f>'2025'!P16</f>
        <v>0.11363636363636363</v>
      </c>
      <c r="W156" s="47">
        <f>'2025'!Q16</f>
        <v>0.9874236435501258</v>
      </c>
      <c r="X156" s="47">
        <f>'2025'!R16</f>
        <v>0.97214076246334313</v>
      </c>
      <c r="Y156" s="47">
        <f>'2025'!S16</f>
        <v>0.86637047163362957</v>
      </c>
      <c r="Z156" s="17">
        <f>'2025'!T16</f>
        <v>0.92689705759187768</v>
      </c>
      <c r="AA156" s="17">
        <f>'2025'!U16</f>
        <v>0.92689705759187768</v>
      </c>
      <c r="AB156" s="17">
        <f>'2025'!V16</f>
        <v>0.18075801749271136</v>
      </c>
      <c r="AC156" s="17">
        <f>'2025'!W16</f>
        <v>0.1625487646293888</v>
      </c>
      <c r="AD156" s="17">
        <f>'2025'!X16</f>
        <v>0.1716533910610501</v>
      </c>
      <c r="AE156" s="18">
        <f>'2025'!Y16</f>
        <v>0.1716533910610501</v>
      </c>
      <c r="AF156" s="19">
        <f>'2025'!Z16</f>
        <v>20.827397260273973</v>
      </c>
      <c r="AG156" s="20">
        <f>'2025'!AA16</f>
        <v>96.87633792199999</v>
      </c>
      <c r="AH156" s="71">
        <f>'2025'!AB16</f>
        <v>0.65498652291105119</v>
      </c>
      <c r="AI156" s="102">
        <f>'2025'!AC16</f>
        <v>12.611940298507463</v>
      </c>
      <c r="AJ156" s="71">
        <f>'2025'!AD16</f>
        <v>0.754</v>
      </c>
      <c r="AK156" s="71">
        <f>'2025'!AE16</f>
        <v>5.9000000000000004E-2</v>
      </c>
      <c r="AL156" s="71">
        <f>'2025'!AF16</f>
        <v>8.0000000000000002E-3</v>
      </c>
      <c r="AM156" s="70">
        <f>'2025'!AG16</f>
        <v>0.5</v>
      </c>
      <c r="AN156" s="20">
        <f>'2025'!AH16</f>
        <v>5.0999999999999996</v>
      </c>
      <c r="AO156" s="20">
        <f>'2025'!AI16</f>
        <v>0.12328767123287671</v>
      </c>
      <c r="AP156" s="76">
        <f>'2025'!AJ16</f>
        <v>1.67</v>
      </c>
      <c r="AQ156" s="21">
        <f>'2025'!AK16</f>
        <v>3</v>
      </c>
      <c r="AR156" s="21">
        <f>'2025'!AL16</f>
        <v>5</v>
      </c>
      <c r="AS156" s="21">
        <f>'2025'!AM16</f>
        <v>5</v>
      </c>
      <c r="AT156" s="21">
        <f>'2025'!AN16</f>
        <v>3</v>
      </c>
      <c r="AU156" s="21">
        <f>'2025'!AO16</f>
        <v>10</v>
      </c>
      <c r="AV156" s="21">
        <f>'2025'!AP16</f>
        <v>5</v>
      </c>
      <c r="AW156" s="21">
        <f>'2025'!AQ16</f>
        <v>7</v>
      </c>
      <c r="AX156" s="21">
        <f>'2025'!AR16</f>
        <v>4</v>
      </c>
      <c r="AY156" s="21">
        <f>'2025'!AS16</f>
        <v>1</v>
      </c>
      <c r="AZ156" s="21">
        <f>'2025'!AT16</f>
        <v>1</v>
      </c>
      <c r="BA156" s="21">
        <f>'2025'!AU16</f>
        <v>0</v>
      </c>
      <c r="BB156" s="21">
        <f>'2025'!AV16</f>
        <v>0</v>
      </c>
      <c r="BC156" s="21">
        <f>'2025'!AW16</f>
        <v>8</v>
      </c>
      <c r="BD156" s="21">
        <f>'2025'!AX16</f>
        <v>6</v>
      </c>
      <c r="BE156" s="21">
        <f>'2025'!AY16</f>
        <v>0.48749999999999999</v>
      </c>
      <c r="BF156" s="130">
        <f>'2025'!AZ16</f>
        <v>0</v>
      </c>
      <c r="BG156" s="103">
        <f>'2025'!BA16</f>
        <v>72</v>
      </c>
      <c r="BH156" s="23">
        <f>'2025'!BB16</f>
        <v>2668</v>
      </c>
      <c r="BI156" s="23">
        <f>'2025'!BC16</f>
        <v>1</v>
      </c>
      <c r="BJ156" s="23">
        <f>'2025'!BD16</f>
        <v>0</v>
      </c>
      <c r="BK156" s="23">
        <f>'2025'!BE16</f>
        <v>7</v>
      </c>
      <c r="BL156" s="23">
        <f>'2025'!BF16</f>
        <v>6</v>
      </c>
      <c r="BM156" s="23">
        <f>'2025'!BG16</f>
        <v>100</v>
      </c>
      <c r="BN156" s="74">
        <f>'2025'!BH16</f>
        <v>14.3</v>
      </c>
      <c r="BO156" s="74">
        <f>'2025'!BI16</f>
        <v>12.5</v>
      </c>
      <c r="BP156" s="74">
        <f>'2025'!BJ16</f>
        <v>100</v>
      </c>
      <c r="BQ156" s="23">
        <f>'2025'!BK16</f>
        <v>-3</v>
      </c>
      <c r="BR156" s="23">
        <f>'2025'!BL16</f>
        <v>1527</v>
      </c>
      <c r="BS156" s="55">
        <f>'2025'!BM16</f>
        <v>1</v>
      </c>
      <c r="BT156" s="61">
        <f>'2025'!BN16</f>
        <v>-3</v>
      </c>
      <c r="BU156" s="61">
        <f>'2025'!BO16</f>
        <v>0</v>
      </c>
      <c r="BV156" s="61">
        <f>'2025'!BP16</f>
        <v>0</v>
      </c>
      <c r="BW156" s="72">
        <f>'2025'!BQ16</f>
        <v>0</v>
      </c>
      <c r="BX156" s="61">
        <f>'2025'!BR16</f>
        <v>0</v>
      </c>
      <c r="BY156" s="22">
        <f>'2025'!BS16</f>
        <v>345</v>
      </c>
      <c r="BZ156" s="23">
        <f>'2025'!BT16</f>
        <v>3036</v>
      </c>
      <c r="CA156" s="23">
        <f>'2025'!BU16</f>
        <v>2</v>
      </c>
      <c r="CB156" s="23">
        <f>'2025'!BV16</f>
        <v>0</v>
      </c>
      <c r="CC156" s="23">
        <f>'2025'!BW16</f>
        <v>58</v>
      </c>
      <c r="CD156" s="23">
        <f>'2025'!BX16</f>
        <v>46</v>
      </c>
      <c r="CE156" s="23">
        <f>'2025'!BY16</f>
        <v>82.1</v>
      </c>
      <c r="CF156" s="74">
        <f>'2025'!BZ16</f>
        <v>1.6</v>
      </c>
      <c r="CG156" s="74">
        <f>'2025'!CA16</f>
        <v>1.4</v>
      </c>
      <c r="CH156" s="74">
        <f>'2025'!CB16</f>
        <v>16.7</v>
      </c>
      <c r="CI156" s="23">
        <f>'2025'!CC16</f>
        <v>122</v>
      </c>
      <c r="CJ156" s="23">
        <f>'2025'!CD16</f>
        <v>2460</v>
      </c>
      <c r="CK156" s="55">
        <f>'2025'!CE16</f>
        <v>18</v>
      </c>
      <c r="CL156" s="61">
        <f>'2025'!CF16</f>
        <v>6.8</v>
      </c>
      <c r="CM156" s="61">
        <f>'2025'!CG16</f>
        <v>1</v>
      </c>
      <c r="CN156" s="61">
        <f>'2025'!CH16</f>
        <v>3</v>
      </c>
      <c r="CO156" s="73">
        <f>'2025'!CI16</f>
        <v>2.44</v>
      </c>
      <c r="CP156" s="62">
        <f>'2025'!CJ16</f>
        <v>5</v>
      </c>
      <c r="CQ156" s="22">
        <f>'2025'!CK16</f>
        <v>2748</v>
      </c>
      <c r="CR156" s="23">
        <f>'2025'!CL16</f>
        <v>2783</v>
      </c>
      <c r="CS156" s="23">
        <f>'2025'!CM16</f>
        <v>14</v>
      </c>
      <c r="CT156" s="23">
        <f>'2025'!CN16</f>
        <v>7</v>
      </c>
      <c r="CU156" s="23">
        <f>'2025'!CO16</f>
        <v>388</v>
      </c>
      <c r="CV156" s="23">
        <f>'2025'!CP16</f>
        <v>249</v>
      </c>
      <c r="CW156" s="23">
        <f>'2025'!CQ16</f>
        <v>74.599999999999994</v>
      </c>
      <c r="CX156" s="24">
        <f>'2025'!CR16</f>
        <v>4.2</v>
      </c>
      <c r="CY156" s="24">
        <f>'2025'!CS16</f>
        <v>3.8</v>
      </c>
      <c r="CZ156" s="23">
        <f>'2025'!CT16</f>
        <v>35.6</v>
      </c>
      <c r="DA156" s="23">
        <f>'2025'!CU16</f>
        <v>720</v>
      </c>
      <c r="DB156" s="23">
        <f>'2025'!CV16</f>
        <v>2174</v>
      </c>
      <c r="DC156" s="55">
        <f>'2025'!CW16</f>
        <v>122</v>
      </c>
      <c r="DD156" s="61">
        <f>'2025'!CX16</f>
        <v>5.9</v>
      </c>
      <c r="DE156" s="61">
        <f>'2025'!CY16</f>
        <v>6</v>
      </c>
      <c r="DF156" s="61">
        <f>'2025'!CZ16</f>
        <v>29</v>
      </c>
      <c r="DG156" s="73">
        <f>'2025'!DA16</f>
        <v>3.53</v>
      </c>
      <c r="DH156" s="62">
        <f>'2025'!DB16</f>
        <v>25</v>
      </c>
      <c r="DI156" s="22">
        <f>'2025'!DC16</f>
        <v>3315</v>
      </c>
      <c r="DJ156" s="23">
        <f>'2025'!DD16</f>
        <v>3410</v>
      </c>
      <c r="DK156" s="23">
        <f>'2025'!DE16</f>
        <v>21</v>
      </c>
      <c r="DL156" s="23">
        <f>'2025'!DF16</f>
        <v>6</v>
      </c>
      <c r="DM156" s="23">
        <f>'2025'!DG16</f>
        <v>371</v>
      </c>
      <c r="DN156" s="23">
        <f>'2025'!DH16</f>
        <v>243</v>
      </c>
      <c r="DO156" s="23">
        <f>'2025'!DI16</f>
        <v>75.400000000000006</v>
      </c>
      <c r="DP156" s="74">
        <f>'2025'!DJ16</f>
        <v>5.9</v>
      </c>
      <c r="DQ156" s="74">
        <f>'2025'!DK16</f>
        <v>2.2999999999999998</v>
      </c>
      <c r="DR156" s="74">
        <f>'2025'!DL16</f>
        <v>50</v>
      </c>
      <c r="DS156" s="23">
        <f>'2025'!DM16</f>
        <v>434</v>
      </c>
      <c r="DT156" s="23">
        <f>'2025'!DN16</f>
        <v>2401</v>
      </c>
      <c r="DU156" s="55">
        <f>'2025'!DO16</f>
        <v>104</v>
      </c>
      <c r="DV156" s="61">
        <f>'2025'!DP16</f>
        <v>4.2</v>
      </c>
      <c r="DW156" s="61">
        <f>'2025'!DQ16</f>
        <v>8</v>
      </c>
      <c r="DX156" s="61">
        <f>'2025'!DR16</f>
        <v>8</v>
      </c>
      <c r="DY156" s="73">
        <f>'2025'!DS16</f>
        <v>1.67</v>
      </c>
      <c r="DZ156" s="62">
        <f>'2025'!DT16</f>
        <v>19</v>
      </c>
      <c r="EA156" s="22">
        <f>'2025'!DU16</f>
        <v>2535</v>
      </c>
      <c r="EB156" s="23">
        <f>'2025'!DV16</f>
        <v>2926</v>
      </c>
      <c r="EC156" s="23">
        <f>'2025'!DW16</f>
        <v>11</v>
      </c>
      <c r="ED156" s="23">
        <f>'2025'!DX16</f>
        <v>2</v>
      </c>
      <c r="EE156" s="23">
        <f>'2025'!DY16</f>
        <v>322</v>
      </c>
      <c r="EF156" s="23">
        <f>'2025'!DZ16</f>
        <v>201</v>
      </c>
      <c r="EG156" s="23">
        <f>'2025'!EA16</f>
        <v>70.900000000000006</v>
      </c>
      <c r="EH156" s="24">
        <f>'2025'!EB16</f>
        <v>3.8</v>
      </c>
      <c r="EI156" s="24">
        <f>'2025'!EC16</f>
        <v>0.8</v>
      </c>
      <c r="EJ156" s="24">
        <f>'2025'!ED16</f>
        <v>36.700000000000003</v>
      </c>
      <c r="EK156" s="23">
        <f>'2025'!EE16</f>
        <v>375</v>
      </c>
      <c r="EL156" s="23">
        <f>'2025'!EF16</f>
        <v>2307</v>
      </c>
      <c r="EM156" s="55">
        <f>'2025'!EG16</f>
        <v>73</v>
      </c>
      <c r="EN156" s="73">
        <f>'2025'!EH16</f>
        <v>5.0999999999999996</v>
      </c>
      <c r="EO156" s="61">
        <f>'2025'!EI16</f>
        <v>5</v>
      </c>
      <c r="EP156" s="61">
        <f>'2025'!EJ16</f>
        <v>9</v>
      </c>
      <c r="EQ156" s="73">
        <f>'2025'!EK16</f>
        <v>1.49</v>
      </c>
      <c r="ER156" s="62">
        <f>'2025'!EL16</f>
        <v>15</v>
      </c>
    </row>
    <row r="157" spans="1:148" ht="15.75" customHeight="1" x14ac:dyDescent="0.2">
      <c r="A157" s="111">
        <f t="shared" si="8"/>
        <v>155</v>
      </c>
      <c r="B157" s="109">
        <f>'2022'!A14</f>
        <v>12</v>
      </c>
      <c r="C157" s="109">
        <v>2022</v>
      </c>
      <c r="D157" s="86" t="str">
        <f>'2022'!B14</f>
        <v>Jack Coan</v>
      </c>
      <c r="E157" s="86" t="str" cm="1">
        <f t="array" ref="E157">_xlfn.IFS(F157&gt;13,"Cornerstone",AND(F157&gt;11.5,F157&lt;13),"Elite",AND(F157&gt;10,F157&lt;11.5),"Elite Upside",AND(F157&gt;=8.5,F157&lt;10),"Upside",AND(F157&gt;6.25,F157&lt;8.5),"Upside Lite",AND(F157&gt;4.5,F157&lt;6.25),"Outlier",AND(F157&gt;=3.5,F157&lt;4.5),"Outlier Lite",F157&lt;3.5,"Purgatory")</f>
        <v>Purgatory</v>
      </c>
      <c r="F157" s="11">
        <f>'2022'!C14</f>
        <v>2.7625000000000002</v>
      </c>
      <c r="G157" s="11">
        <f t="shared" si="9"/>
        <v>25.1</v>
      </c>
      <c r="H157" s="245">
        <f t="shared" si="10"/>
        <v>-0.73020915680113196</v>
      </c>
      <c r="I157" s="43" t="str">
        <f>'2022'!D14</f>
        <v>Notre Dame</v>
      </c>
      <c r="J157" s="14">
        <f>'2022'!E14</f>
        <v>2</v>
      </c>
      <c r="K157" s="44">
        <f>'2022'!F14</f>
        <v>36138</v>
      </c>
      <c r="L157" s="15">
        <f>'2022'!G14</f>
        <v>26.81917808219178</v>
      </c>
      <c r="M157" s="15" t="str">
        <f>'2022'!H14</f>
        <v>RS SR</v>
      </c>
      <c r="N157" s="15">
        <f>'2022'!I14</f>
        <v>23.397260273972602</v>
      </c>
      <c r="O157" s="15" t="str">
        <f>'2022'!J14</f>
        <v>Pocket Passer</v>
      </c>
      <c r="P157" s="14">
        <f>'2022'!K14</f>
        <v>75</v>
      </c>
      <c r="Q157" s="14">
        <f>'2022'!L14</f>
        <v>218</v>
      </c>
      <c r="R157" s="15">
        <f t="shared" si="11"/>
        <v>27.247829926770965</v>
      </c>
      <c r="S157" s="14">
        <f>'2022'!M14</f>
        <v>4.9000000000000004</v>
      </c>
      <c r="T157" s="16">
        <f>'2022'!N14</f>
        <v>0</v>
      </c>
      <c r="U157" s="46">
        <f>'2022'!O14</f>
        <v>1.338787653402752E-2</v>
      </c>
      <c r="V157" s="47">
        <f>'2022'!P14</f>
        <v>0.25121951219512195</v>
      </c>
      <c r="W157" s="47">
        <f>'2022'!Q14</f>
        <v>0.96859386152748039</v>
      </c>
      <c r="X157" s="47">
        <f>'2022'!R14</f>
        <v>0</v>
      </c>
      <c r="Y157" s="47">
        <f>'2022'!S14</f>
        <v>0.85784313725490191</v>
      </c>
      <c r="Z157" s="17">
        <f>'2022'!T14</f>
        <v>0.91321849939119115</v>
      </c>
      <c r="AA157" s="17">
        <f>'2022'!U14</f>
        <v>0.91321849939119115</v>
      </c>
      <c r="AB157" s="17">
        <f>'2022'!V14</f>
        <v>0</v>
      </c>
      <c r="AC157" s="17">
        <f>'2022'!W14</f>
        <v>4.0932889100428367E-2</v>
      </c>
      <c r="AD157" s="17">
        <f>'2022'!X14</f>
        <v>4.0932889100428367E-2</v>
      </c>
      <c r="AE157" s="18">
        <f>'2022'!Y14</f>
        <v>4.0932889100428367E-2</v>
      </c>
      <c r="AF157" s="19">
        <f>'2022'!Z14</f>
        <v>20.739726027397261</v>
      </c>
      <c r="AG157" s="20">
        <f>'2022'!AA14</f>
        <v>75.631405143039601</v>
      </c>
      <c r="AH157" s="71">
        <f>'2022'!AB14</f>
        <v>0.65714285714285714</v>
      </c>
      <c r="AI157" s="102">
        <f>'2022'!AC14</f>
        <v>12.450592885375494</v>
      </c>
      <c r="AJ157" s="71">
        <f>'2022'!AD14</f>
        <v>0.78400000000000003</v>
      </c>
      <c r="AK157" s="71">
        <f>'2022'!AE14</f>
        <v>0.06</v>
      </c>
      <c r="AL157" s="71">
        <f>'2022'!AF14</f>
        <v>0.02</v>
      </c>
      <c r="AM157" s="70">
        <f>'2022'!AG14</f>
        <v>0.37</v>
      </c>
      <c r="AN157" s="20">
        <f>'2022'!AH14</f>
        <v>2.6</v>
      </c>
      <c r="AO157" s="20">
        <f>'2022'!AI14</f>
        <v>0</v>
      </c>
      <c r="AP157" s="76">
        <f>'2022'!AJ14</f>
        <v>1.82</v>
      </c>
      <c r="AQ157" s="21">
        <f>'2022'!AK14</f>
        <v>3</v>
      </c>
      <c r="AR157" s="21">
        <f>'2022'!AL14</f>
        <v>4</v>
      </c>
      <c r="AS157" s="21">
        <f>'2022'!AM14</f>
        <v>8</v>
      </c>
      <c r="AT157" s="21">
        <f>'2022'!AN14</f>
        <v>4</v>
      </c>
      <c r="AU157" s="21">
        <f>'2022'!AO14</f>
        <v>10</v>
      </c>
      <c r="AV157" s="21">
        <f>'2022'!AP14</f>
        <v>0</v>
      </c>
      <c r="AW157" s="21">
        <f>'2022'!AQ14</f>
        <v>1</v>
      </c>
      <c r="AX157" s="21">
        <f>'2022'!AR14</f>
        <v>0</v>
      </c>
      <c r="AY157" s="21">
        <f>'2022'!AS14</f>
        <v>0</v>
      </c>
      <c r="AZ157" s="21">
        <f>'2022'!AT14</f>
        <v>2</v>
      </c>
      <c r="BA157" s="21">
        <f>'2022'!AU14</f>
        <v>0</v>
      </c>
      <c r="BB157" s="21">
        <f>'2022'!AV14</f>
        <v>0</v>
      </c>
      <c r="BC157" s="21">
        <f>'2022'!AW14</f>
        <v>7.9</v>
      </c>
      <c r="BD157" s="21">
        <f>'2022'!AX14</f>
        <v>5.9250000000000007</v>
      </c>
      <c r="BE157" s="21">
        <f>'2022'!AY14</f>
        <v>0.1125</v>
      </c>
      <c r="BF157" s="130">
        <f>'2022'!AZ14</f>
        <v>0</v>
      </c>
      <c r="BG157" s="103">
        <f>'2022'!BA14</f>
        <v>36</v>
      </c>
      <c r="BH157" s="23">
        <f>'2022'!BB14</f>
        <v>2689</v>
      </c>
      <c r="BI157" s="23">
        <f>'2022'!BC14</f>
        <v>0</v>
      </c>
      <c r="BJ157" s="23">
        <f>'2022'!BD14</f>
        <v>0</v>
      </c>
      <c r="BK157" s="23">
        <f>'2022'!BE14</f>
        <v>5</v>
      </c>
      <c r="BL157" s="23">
        <f>'2022'!BF14</f>
        <v>5</v>
      </c>
      <c r="BM157" s="23">
        <f>'2022'!BG14</f>
        <v>100</v>
      </c>
      <c r="BN157" s="74">
        <f>'2022'!BH14</f>
        <v>0</v>
      </c>
      <c r="BO157" s="74">
        <f>'2022'!BI14</f>
        <v>0</v>
      </c>
      <c r="BP157" s="74">
        <f>'2022'!BJ14</f>
        <v>0</v>
      </c>
      <c r="BQ157" s="23">
        <f>'2022'!BK14</f>
        <v>-6</v>
      </c>
      <c r="BR157" s="23">
        <f>'2022'!BL14</f>
        <v>3237</v>
      </c>
      <c r="BS157" s="55">
        <f>'2022'!BM14</f>
        <v>2</v>
      </c>
      <c r="BT157" s="61">
        <f>'2022'!BN14</f>
        <v>-3</v>
      </c>
      <c r="BU157" s="61">
        <f>'2022'!BO14</f>
        <v>0</v>
      </c>
      <c r="BV157" s="61">
        <f>'2022'!BP14</f>
        <v>0</v>
      </c>
      <c r="BW157" s="72">
        <f>'2022'!BQ14</f>
        <v>0</v>
      </c>
      <c r="BX157" s="61">
        <f>'2022'!BR14</f>
        <v>0</v>
      </c>
      <c r="BY157" s="22">
        <f>'2022'!BS14</f>
        <v>515</v>
      </c>
      <c r="BZ157" s="23">
        <f>'2022'!BT14</f>
        <v>2050</v>
      </c>
      <c r="CA157" s="23">
        <f>'2022'!BU14</f>
        <v>5</v>
      </c>
      <c r="CB157" s="23">
        <f>'2022'!BV14</f>
        <v>3</v>
      </c>
      <c r="CC157" s="23">
        <f>'2022'!BW14</f>
        <v>95</v>
      </c>
      <c r="CD157" s="23">
        <f>'2022'!BX14</f>
        <v>56</v>
      </c>
      <c r="CE157" s="23">
        <f>'2022'!BY14</f>
        <v>68.2</v>
      </c>
      <c r="CF157" s="74">
        <f>'2022'!BZ14</f>
        <v>2</v>
      </c>
      <c r="CG157" s="74">
        <f>'2022'!CA14</f>
        <v>5.4</v>
      </c>
      <c r="CH157" s="74">
        <f>'2022'!CB14</f>
        <v>31.4</v>
      </c>
      <c r="CI157" s="23">
        <f>'2022'!CC14</f>
        <v>36</v>
      </c>
      <c r="CJ157" s="23">
        <f>'2022'!CD14</f>
        <v>3693</v>
      </c>
      <c r="CK157" s="55">
        <f>'2022'!CE14</f>
        <v>8</v>
      </c>
      <c r="CL157" s="61">
        <f>'2022'!CF14</f>
        <v>3.3</v>
      </c>
      <c r="CM157" s="61">
        <f>'2022'!CG14</f>
        <v>1</v>
      </c>
      <c r="CN157" s="61">
        <f>'2022'!CH14</f>
        <v>0</v>
      </c>
      <c r="CO157" s="73">
        <f>'2022'!CI14</f>
        <v>0.73</v>
      </c>
      <c r="CP157" s="62">
        <f>'2022'!CJ14</f>
        <v>0</v>
      </c>
      <c r="CQ157" s="22">
        <f>'2022'!CK14</f>
        <v>2714</v>
      </c>
      <c r="CR157" s="23">
        <f>'2022'!CL14</f>
        <v>2802</v>
      </c>
      <c r="CS157" s="23">
        <f>'2022'!CM14</f>
        <v>18</v>
      </c>
      <c r="CT157" s="23">
        <f>'2022'!CN14</f>
        <v>5</v>
      </c>
      <c r="CU157" s="23">
        <f>'2022'!CO14</f>
        <v>340</v>
      </c>
      <c r="CV157" s="23">
        <f>'2022'!CP14</f>
        <v>236</v>
      </c>
      <c r="CW157" s="23">
        <f>'2022'!CQ14</f>
        <v>78.400000000000006</v>
      </c>
      <c r="CX157" s="24">
        <f>'2022'!CR14</f>
        <v>3.4</v>
      </c>
      <c r="CY157" s="24">
        <f>'2022'!CS14</f>
        <v>3.6</v>
      </c>
      <c r="CZ157" s="23">
        <f>'2022'!CT14</f>
        <v>29.2</v>
      </c>
      <c r="DA157" s="23">
        <f>'2022'!CU14</f>
        <v>131</v>
      </c>
      <c r="DB157" s="23">
        <f>'2022'!CV14</f>
        <v>3394</v>
      </c>
      <c r="DC157" s="55">
        <f>'2022'!CW14</f>
        <v>34</v>
      </c>
      <c r="DD157" s="61">
        <f>'2022'!CX14</f>
        <v>2.8</v>
      </c>
      <c r="DE157" s="61">
        <f>'2022'!CY14</f>
        <v>4</v>
      </c>
      <c r="DF157" s="61">
        <f>'2022'!CZ14</f>
        <v>0</v>
      </c>
      <c r="DG157" s="73">
        <f>'2022'!DA14</f>
        <v>1.61</v>
      </c>
      <c r="DH157" s="62">
        <f>'2022'!DB14</f>
        <v>3</v>
      </c>
      <c r="DI157" s="22">
        <f>'2022'!DC14</f>
        <v>0</v>
      </c>
      <c r="DJ157" s="23">
        <f>'2022'!DD14</f>
        <v>1</v>
      </c>
      <c r="DK157" s="23">
        <f>'2022'!DE14</f>
        <v>0</v>
      </c>
      <c r="DL157" s="23">
        <f>'2022'!DF14</f>
        <v>0</v>
      </c>
      <c r="DM157" s="23">
        <f>'2022'!DG14</f>
        <v>0</v>
      </c>
      <c r="DN157" s="23">
        <f>'2022'!DH14</f>
        <v>0</v>
      </c>
      <c r="DO157" s="23">
        <f>'2022'!DI14</f>
        <v>0</v>
      </c>
      <c r="DP157" s="74">
        <f>'2022'!DJ14</f>
        <v>0</v>
      </c>
      <c r="DQ157" s="74">
        <f>'2022'!DK14</f>
        <v>0</v>
      </c>
      <c r="DR157" s="74">
        <f>'2022'!DL14</f>
        <v>0</v>
      </c>
      <c r="DS157" s="23">
        <f>'2022'!DM14</f>
        <v>0</v>
      </c>
      <c r="DT157" s="23">
        <f>'2022'!DN14</f>
        <v>1</v>
      </c>
      <c r="DU157" s="55">
        <f>'2022'!DO14</f>
        <v>0</v>
      </c>
      <c r="DV157" s="61">
        <f>'2022'!DP14</f>
        <v>0</v>
      </c>
      <c r="DW157" s="61">
        <f>'2022'!DQ14</f>
        <v>0</v>
      </c>
      <c r="DX157" s="61">
        <f>'2022'!DR14</f>
        <v>0</v>
      </c>
      <c r="DY157" s="73">
        <f>'2022'!DS14</f>
        <v>0</v>
      </c>
      <c r="DZ157" s="62">
        <f>'2022'!DT14</f>
        <v>0</v>
      </c>
      <c r="EA157" s="22">
        <f>'2022'!DU14</f>
        <v>3150</v>
      </c>
      <c r="EB157" s="23">
        <f>'2022'!DV14</f>
        <v>3672</v>
      </c>
      <c r="EC157" s="23">
        <f>'2022'!DW14</f>
        <v>25</v>
      </c>
      <c r="ED157" s="23">
        <f>'2022'!DX14</f>
        <v>7</v>
      </c>
      <c r="EE157" s="23">
        <f>'2022'!DY14</f>
        <v>385</v>
      </c>
      <c r="EF157" s="23">
        <f>'2022'!DZ14</f>
        <v>253</v>
      </c>
      <c r="EG157" s="23">
        <f>'2022'!EA14</f>
        <v>76.5</v>
      </c>
      <c r="EH157" s="24">
        <f>'2022'!EB14</f>
        <v>6</v>
      </c>
      <c r="EI157" s="24">
        <f>'2022'!EC14</f>
        <v>2</v>
      </c>
      <c r="EJ157" s="24">
        <f>'2022'!ED14</f>
        <v>37</v>
      </c>
      <c r="EK157" s="23">
        <f>'2022'!EE14</f>
        <v>86</v>
      </c>
      <c r="EL157" s="23">
        <f>'2022'!EF14</f>
        <v>2101</v>
      </c>
      <c r="EM157" s="55">
        <f>'2022'!EG14</f>
        <v>18</v>
      </c>
      <c r="EN157" s="73">
        <f>'2022'!EH14</f>
        <v>2.6</v>
      </c>
      <c r="EO157" s="61">
        <f>'2022'!EI14</f>
        <v>2</v>
      </c>
      <c r="EP157" s="61">
        <f>'2022'!EJ14</f>
        <v>0</v>
      </c>
      <c r="EQ157" s="73">
        <f>'2022'!EK14</f>
        <v>1.82</v>
      </c>
      <c r="ER157" s="62">
        <f>'2022'!EL14</f>
        <v>2</v>
      </c>
    </row>
    <row r="158" spans="1:148" ht="15.75" customHeight="1" x14ac:dyDescent="0.2">
      <c r="A158" s="111">
        <f t="shared" si="8"/>
        <v>156</v>
      </c>
      <c r="B158" s="109">
        <f>'2023'!A16</f>
        <v>14</v>
      </c>
      <c r="C158" s="109">
        <v>2023</v>
      </c>
      <c r="D158" s="86" t="str">
        <f>'2023'!B16</f>
        <v>Adrian Martinez</v>
      </c>
      <c r="E158" s="86" t="str" cm="1">
        <f t="array" ref="E158">_xlfn.IFS(F158&gt;13,"Cornerstone",AND(F158&gt;11.5,F158&lt;13),"Elite",AND(F158&gt;10,F158&lt;11.5),"Elite Upside",AND(F158&gt;=8.5,F158&lt;10),"Upside",AND(F158&gt;6.25,F158&lt;8.5),"Upside Lite",AND(F158&gt;4.5,F158&lt;6.25),"Outlier",AND(F158&gt;=3.5,F158&lt;4.5),"Outlier Lite",F158&lt;3.5,"Purgatory")</f>
        <v>Purgatory</v>
      </c>
      <c r="F158" s="11">
        <f>'2023'!C16</f>
        <v>2.7168749999999999</v>
      </c>
      <c r="G158" s="11">
        <f t="shared" si="9"/>
        <v>24.6</v>
      </c>
      <c r="H158" s="245">
        <f t="shared" si="10"/>
        <v>-0.7435288960791292</v>
      </c>
      <c r="I158" s="43" t="str">
        <f>'2023'!D16</f>
        <v>Kansas State</v>
      </c>
      <c r="J158" s="14">
        <f>'2023'!E16</f>
        <v>3</v>
      </c>
      <c r="K158" s="44">
        <f>'2023'!F16</f>
        <v>36167</v>
      </c>
      <c r="L158" s="15">
        <f>'2023'!G16</f>
        <v>26.739726027397261</v>
      </c>
      <c r="M158" s="15" t="str">
        <f>'2023'!H16</f>
        <v>RS SR</v>
      </c>
      <c r="N158" s="15">
        <f>'2023'!I16</f>
        <v>24.317808219178083</v>
      </c>
      <c r="O158" s="15" t="str">
        <f>'2023'!J16</f>
        <v>Run First</v>
      </c>
      <c r="P158" s="14">
        <f>'2023'!K16</f>
        <v>75</v>
      </c>
      <c r="Q158" s="14">
        <f>'2023'!L16</f>
        <v>225</v>
      </c>
      <c r="R158" s="15">
        <f t="shared" si="11"/>
        <v>28.122760245520492</v>
      </c>
      <c r="S158" s="14">
        <f>'2023'!M16</f>
        <v>4.67</v>
      </c>
      <c r="T158" s="16">
        <f>'2023'!N16</f>
        <v>0</v>
      </c>
      <c r="U158" s="46">
        <f>'2023'!O16</f>
        <v>0.88199595414699927</v>
      </c>
      <c r="V158" s="47">
        <f>'2023'!P16</f>
        <v>0.76950215601724814</v>
      </c>
      <c r="W158" s="47">
        <f>'2023'!Q16</f>
        <v>0.69362261669953973</v>
      </c>
      <c r="X158" s="47">
        <f>'2023'!R16</f>
        <v>0.89490147012824528</v>
      </c>
      <c r="Y158" s="47">
        <f>'2023'!S16</f>
        <v>0.42687478791991856</v>
      </c>
      <c r="Z158" s="17">
        <f>'2023'!T16</f>
        <v>0.66088812902408189</v>
      </c>
      <c r="AA158" s="17">
        <f>'2023'!U16</f>
        <v>0.59479931612167369</v>
      </c>
      <c r="AB158" s="17">
        <f>'2023'!V16</f>
        <v>0.29014443500424808</v>
      </c>
      <c r="AC158" s="17">
        <f>'2023'!W16</f>
        <v>0.22681088167813832</v>
      </c>
      <c r="AD158" s="17">
        <f>'2023'!X16</f>
        <v>0.25847765834119318</v>
      </c>
      <c r="AE158" s="18">
        <f>'2023'!Y16</f>
        <v>0.23262989250707386</v>
      </c>
      <c r="AF158" s="19">
        <f>'2023'!Z16</f>
        <v>19.660273972602738</v>
      </c>
      <c r="AG158" s="20">
        <f>'2023'!AA16</f>
        <v>94.61173169227942</v>
      </c>
      <c r="AH158" s="71">
        <f>'2023'!AB16</f>
        <v>0.64516129032258063</v>
      </c>
      <c r="AI158" s="102">
        <f>'2023'!AC16</f>
        <v>10.483333333333333</v>
      </c>
      <c r="AJ158" s="71">
        <f>'2023'!AD16</f>
        <v>0.79400000000000004</v>
      </c>
      <c r="AK158" s="71">
        <f>'2023'!AE16</f>
        <v>4.7E-2</v>
      </c>
      <c r="AL158" s="71">
        <f>'2023'!AF16</f>
        <v>2.6000000000000002E-2</v>
      </c>
      <c r="AM158" s="70">
        <f>'2023'!AG16</f>
        <v>0.54100000000000004</v>
      </c>
      <c r="AN158" s="20">
        <f>'2023'!AH16</f>
        <v>6.8</v>
      </c>
      <c r="AO158" s="20">
        <f>'2023'!AI16</f>
        <v>0.15116279069767441</v>
      </c>
      <c r="AP158" s="76">
        <f>'2023'!AJ16</f>
        <v>3.58</v>
      </c>
      <c r="AQ158" s="21">
        <f>'2023'!AK16</f>
        <v>6</v>
      </c>
      <c r="AR158" s="21">
        <f>'2023'!AL16</f>
        <v>0</v>
      </c>
      <c r="AS158" s="21">
        <f>'2023'!AM16</f>
        <v>9</v>
      </c>
      <c r="AT158" s="21">
        <f>'2023'!AN16</f>
        <v>1</v>
      </c>
      <c r="AU158" s="21">
        <f>'2023'!AO16</f>
        <v>8</v>
      </c>
      <c r="AV158" s="21">
        <f>'2023'!AP16</f>
        <v>7</v>
      </c>
      <c r="AW158" s="21">
        <f>'2023'!AQ16</f>
        <v>8</v>
      </c>
      <c r="AX158" s="21">
        <f>'2023'!AR16</f>
        <v>7</v>
      </c>
      <c r="AY158" s="21">
        <f>'2023'!AS16</f>
        <v>3</v>
      </c>
      <c r="AZ158" s="21">
        <f>'2023'!AT16</f>
        <v>8</v>
      </c>
      <c r="BA158" s="21">
        <f>'2023'!AU16</f>
        <v>0</v>
      </c>
      <c r="BB158" s="21">
        <f>'2023'!AV16</f>
        <v>0</v>
      </c>
      <c r="BC158" s="21">
        <f>'2023'!AW16</f>
        <v>6.99</v>
      </c>
      <c r="BD158" s="21">
        <f>'2023'!AX16</f>
        <v>6.99</v>
      </c>
      <c r="BE158" s="21">
        <f>'2023'!AY16</f>
        <v>0.97499999999999998</v>
      </c>
      <c r="BF158" s="130">
        <f>'2023'!AZ16</f>
        <v>0.48749999999999999</v>
      </c>
      <c r="BG158" s="103">
        <f>'2023'!BA16</f>
        <v>2616</v>
      </c>
      <c r="BH158" s="23">
        <f>'2023'!BB16</f>
        <v>2966</v>
      </c>
      <c r="BI158" s="23">
        <f>'2023'!BC16</f>
        <v>17</v>
      </c>
      <c r="BJ158" s="23">
        <f>'2023'!BD16</f>
        <v>8</v>
      </c>
      <c r="BK158" s="23">
        <f>'2023'!BE16</f>
        <v>348</v>
      </c>
      <c r="BL158" s="23">
        <f>'2023'!BF16</f>
        <v>224</v>
      </c>
      <c r="BM158" s="23">
        <f>'2023'!BG16</f>
        <v>74.7</v>
      </c>
      <c r="BN158" s="74">
        <f>'2023'!BH16</f>
        <v>6.7</v>
      </c>
      <c r="BO158" s="74">
        <f>'2023'!BI16</f>
        <v>3.3</v>
      </c>
      <c r="BP158" s="74">
        <f>'2023'!BJ16</f>
        <v>43.4</v>
      </c>
      <c r="BQ158" s="23">
        <f>'2023'!BK16</f>
        <v>792</v>
      </c>
      <c r="BR158" s="23">
        <f>'2023'!BL16</f>
        <v>2720</v>
      </c>
      <c r="BS158" s="55">
        <f>'2023'!BM16</f>
        <v>91</v>
      </c>
      <c r="BT158" s="61">
        <f>'2023'!BN16</f>
        <v>6.5</v>
      </c>
      <c r="BU158" s="61">
        <f>'2023'!BO16</f>
        <v>8</v>
      </c>
      <c r="BV158" s="61">
        <f>'2023'!BP16</f>
        <v>23</v>
      </c>
      <c r="BW158" s="72">
        <f>'2023'!BQ16</f>
        <v>3.7</v>
      </c>
      <c r="BX158" s="61">
        <f>'2023'!BR16</f>
        <v>30</v>
      </c>
      <c r="BY158" s="22">
        <f>'2023'!BS16</f>
        <v>1963</v>
      </c>
      <c r="BZ158" s="23">
        <f>'2023'!BT16</f>
        <v>2551</v>
      </c>
      <c r="CA158" s="23">
        <f>'2023'!BU16</f>
        <v>10</v>
      </c>
      <c r="CB158" s="23">
        <f>'2023'!BV16</f>
        <v>9</v>
      </c>
      <c r="CC158" s="23">
        <f>'2023'!BW16</f>
        <v>252</v>
      </c>
      <c r="CD158" s="23">
        <f>'2023'!BX16</f>
        <v>149</v>
      </c>
      <c r="CE158" s="23">
        <f>'2023'!BY16</f>
        <v>69.8</v>
      </c>
      <c r="CF158" s="74">
        <f>'2023'!BZ16</f>
        <v>1.2</v>
      </c>
      <c r="CG158" s="74">
        <f>'2023'!CA16</f>
        <v>5.5</v>
      </c>
      <c r="CH158" s="74">
        <f>'2023'!CB16</f>
        <v>45.2</v>
      </c>
      <c r="CI158" s="23">
        <f>'2023'!CC16</f>
        <v>733</v>
      </c>
      <c r="CJ158" s="23">
        <f>'2023'!CD16</f>
        <v>2605</v>
      </c>
      <c r="CK158" s="55">
        <f>'2023'!CE16</f>
        <v>89</v>
      </c>
      <c r="CL158" s="61">
        <f>'2023'!CF16</f>
        <v>5.7</v>
      </c>
      <c r="CM158" s="61">
        <f>'2023'!CG16</f>
        <v>7</v>
      </c>
      <c r="CN158" s="61">
        <f>'2023'!CH16</f>
        <v>12</v>
      </c>
      <c r="CO158" s="73">
        <f>'2023'!CI16</f>
        <v>3.58</v>
      </c>
      <c r="CP158" s="62">
        <f>'2023'!CJ16</f>
        <v>24</v>
      </c>
      <c r="CQ158" s="22">
        <f>'2023'!CK16</f>
        <v>1055</v>
      </c>
      <c r="CR158" s="23">
        <f>'2023'!CL16</f>
        <v>1521</v>
      </c>
      <c r="CS158" s="23">
        <f>'2023'!CM16</f>
        <v>4</v>
      </c>
      <c r="CT158" s="23">
        <f>'2023'!CN16</f>
        <v>3</v>
      </c>
      <c r="CU158" s="23">
        <f>'2023'!CO16</f>
        <v>153</v>
      </c>
      <c r="CV158" s="23">
        <f>'2023'!CP16</f>
        <v>108</v>
      </c>
      <c r="CW158" s="23">
        <f>'2023'!CQ16</f>
        <v>79.400000000000006</v>
      </c>
      <c r="CX158" s="24">
        <f>'2023'!CR16</f>
        <v>3.1</v>
      </c>
      <c r="CY158" s="24">
        <f>'2023'!CS16</f>
        <v>2.6</v>
      </c>
      <c r="CZ158" s="23">
        <f>'2023'!CT16</f>
        <v>30</v>
      </c>
      <c r="DA158" s="23">
        <f>'2023'!CU16</f>
        <v>553</v>
      </c>
      <c r="DB158" s="23">
        <f>'2023'!CV16</f>
        <v>1737</v>
      </c>
      <c r="DC158" s="55">
        <f>'2023'!CW16</f>
        <v>69</v>
      </c>
      <c r="DD158" s="61">
        <f>'2023'!CX16</f>
        <v>6.4</v>
      </c>
      <c r="DE158" s="61">
        <f>'2023'!CY16</f>
        <v>7</v>
      </c>
      <c r="DF158" s="61">
        <f>'2023'!CZ16</f>
        <v>11</v>
      </c>
      <c r="DG158" s="73">
        <f>'2023'!DA16</f>
        <v>2.97</v>
      </c>
      <c r="DH158" s="62">
        <f>'2023'!DB16</f>
        <v>21</v>
      </c>
      <c r="DI158" s="22">
        <f>'2023'!DC16</f>
        <v>2861</v>
      </c>
      <c r="DJ158" s="23">
        <f>'2023'!DD16</f>
        <v>3197</v>
      </c>
      <c r="DK158" s="23">
        <f>'2023'!DE16</f>
        <v>14</v>
      </c>
      <c r="DL158" s="23">
        <f>'2023'!DF16</f>
        <v>10</v>
      </c>
      <c r="DM158" s="23">
        <f>'2023'!DG16</f>
        <v>307</v>
      </c>
      <c r="DN158" s="23">
        <f>'2023'!DH16</f>
        <v>189</v>
      </c>
      <c r="DO158" s="23">
        <f>'2023'!DI16</f>
        <v>71.099999999999994</v>
      </c>
      <c r="DP158" s="74">
        <f>'2023'!DJ16</f>
        <v>4.7</v>
      </c>
      <c r="DQ158" s="74">
        <f>'2023'!DK16</f>
        <v>3.7</v>
      </c>
      <c r="DR158" s="74">
        <f>'2023'!DL16</f>
        <v>54.1</v>
      </c>
      <c r="DS158" s="23">
        <f>'2023'!DM16</f>
        <v>683</v>
      </c>
      <c r="DT158" s="23">
        <f>'2023'!DN16</f>
        <v>2354</v>
      </c>
      <c r="DU158" s="55">
        <f>'2023'!DO16</f>
        <v>78</v>
      </c>
      <c r="DV158" s="61">
        <f>'2023'!DP16</f>
        <v>6.3</v>
      </c>
      <c r="DW158" s="61">
        <f>'2023'!DQ16</f>
        <v>13</v>
      </c>
      <c r="DX158" s="61">
        <f>'2023'!DR16</f>
        <v>9</v>
      </c>
      <c r="DY158" s="73">
        <f>'2023'!DS16</f>
        <v>3.58</v>
      </c>
      <c r="DZ158" s="62">
        <f>'2023'!DT16</f>
        <v>16</v>
      </c>
      <c r="EA158" s="22">
        <f>'2023'!DU16</f>
        <v>1258</v>
      </c>
      <c r="EB158" s="23">
        <f>'2023'!DV16</f>
        <v>2947</v>
      </c>
      <c r="EC158" s="23">
        <f>'2023'!DW16</f>
        <v>6</v>
      </c>
      <c r="ED158" s="23">
        <f>'2023'!DX16</f>
        <v>1</v>
      </c>
      <c r="EE158" s="23">
        <f>'2023'!DY16</f>
        <v>186</v>
      </c>
      <c r="EF158" s="23">
        <f>'2023'!DZ16</f>
        <v>120</v>
      </c>
      <c r="EG158" s="23">
        <f>'2023'!EA16</f>
        <v>75.3</v>
      </c>
      <c r="EH158" s="24">
        <f>'2023'!EB16</f>
        <v>2.6</v>
      </c>
      <c r="EI158" s="24">
        <f>'2023'!EC16</f>
        <v>3.1</v>
      </c>
      <c r="EJ158" s="24">
        <f>'2023'!ED16</f>
        <v>27.3</v>
      </c>
      <c r="EK158" s="23">
        <f>'2023'!EE16</f>
        <v>692</v>
      </c>
      <c r="EL158" s="23">
        <f>'2023'!EF16</f>
        <v>3051</v>
      </c>
      <c r="EM158" s="55">
        <f>'2023'!EG16</f>
        <v>86</v>
      </c>
      <c r="EN158" s="73">
        <f>'2023'!EH16</f>
        <v>6.8</v>
      </c>
      <c r="EO158" s="61">
        <f>'2023'!EI16</f>
        <v>10</v>
      </c>
      <c r="EP158" s="61">
        <f>'2023'!EJ16</f>
        <v>13</v>
      </c>
      <c r="EQ158" s="73">
        <f>'2023'!EK16</f>
        <v>3.14</v>
      </c>
      <c r="ER158" s="62">
        <f>'2023'!EL16</f>
        <v>20</v>
      </c>
    </row>
    <row r="159" spans="1:148" ht="15.75" customHeight="1" x14ac:dyDescent="0.2">
      <c r="A159" s="111">
        <f t="shared" si="8"/>
        <v>157</v>
      </c>
      <c r="B159" s="109">
        <f>'2018'!A15</f>
        <v>13</v>
      </c>
      <c r="C159" s="109">
        <v>2018</v>
      </c>
      <c r="D159" s="86" t="str">
        <f>'2018'!B15</f>
        <v>Nic Shimonek</v>
      </c>
      <c r="E159" s="86" t="str" cm="1">
        <f t="array" ref="E159">_xlfn.IFS(F159&gt;13,"Cornerstone",AND(F159&gt;11.5,F159&lt;13),"Elite",AND(F159&gt;10,F159&lt;11.5),"Elite Upside",AND(F159&gt;=8.5,F159&lt;10),"Upside",AND(F159&gt;6.25,F159&lt;8.5),"Upside Lite",AND(F159&gt;4.5,F159&lt;6.25),"Outlier",AND(F159&gt;=3.5,F159&lt;4.5),"Outlier Lite",F159&lt;3.5,"Purgatory")</f>
        <v>Purgatory</v>
      </c>
      <c r="F159" s="11">
        <f>'2018'!C15</f>
        <v>2.7149999999999999</v>
      </c>
      <c r="G159" s="11">
        <f t="shared" si="9"/>
        <v>24.099999999999998</v>
      </c>
      <c r="H159" s="245">
        <f t="shared" si="10"/>
        <v>-0.74407628262480041</v>
      </c>
      <c r="I159" s="43" t="str">
        <f>'2018'!D15</f>
        <v>Texas Tech</v>
      </c>
      <c r="J159" s="14">
        <f>'2018'!E15</f>
        <v>3</v>
      </c>
      <c r="K159" s="44">
        <f>'2018'!F15</f>
        <v>34568</v>
      </c>
      <c r="L159" s="15">
        <f>'2018'!G15</f>
        <v>31.12054794520548</v>
      </c>
      <c r="M159" s="15" t="str">
        <f>'2018'!H15</f>
        <v>JR</v>
      </c>
      <c r="N159" s="15">
        <f>'2018'!I15</f>
        <v>23.695890410958903</v>
      </c>
      <c r="O159" s="15" t="str">
        <f>'2018'!J15</f>
        <v>Pocket Passer</v>
      </c>
      <c r="P159" s="14">
        <f>'2018'!K15</f>
        <v>75</v>
      </c>
      <c r="Q159" s="14">
        <f>'2018'!L15</f>
        <v>225</v>
      </c>
      <c r="R159" s="15">
        <f t="shared" si="11"/>
        <v>28.122760245520492</v>
      </c>
      <c r="S159" s="14">
        <f>'2018'!M15</f>
        <v>4.8600000000000003</v>
      </c>
      <c r="T159" s="16">
        <f>'2018'!N15</f>
        <v>0</v>
      </c>
      <c r="U159" s="46">
        <f>'2018'!O15</f>
        <v>0</v>
      </c>
      <c r="V159" s="47">
        <f>'2018'!P15</f>
        <v>0</v>
      </c>
      <c r="W159" s="47">
        <f>'2018'!Q15</f>
        <v>3.5671819262782403E-3</v>
      </c>
      <c r="X159" s="47">
        <f>'2018'!R15</f>
        <v>8.3513318934485242E-2</v>
      </c>
      <c r="Y159" s="47">
        <f>'2018'!S15</f>
        <v>0.91194098662978329</v>
      </c>
      <c r="Z159" s="17">
        <f>'2018'!T15</f>
        <v>0.91194098662978329</v>
      </c>
      <c r="AA159" s="17">
        <f>'2018'!U15</f>
        <v>0.82074688796680495</v>
      </c>
      <c r="AB159" s="17">
        <f>'2018'!V15</f>
        <v>-1.3097576948264572E-3</v>
      </c>
      <c r="AC159" s="17">
        <f>'2018'!W15</f>
        <v>6.5573770491803282E-2</v>
      </c>
      <c r="AD159" s="17">
        <f>'2018'!X15</f>
        <v>6.5573770491803282E-2</v>
      </c>
      <c r="AE159" s="18">
        <f>'2018'!Y15</f>
        <v>5.9016393442622953E-2</v>
      </c>
      <c r="AF159" s="19">
        <f>'2018'!Z15</f>
        <v>23.041095890410958</v>
      </c>
      <c r="AG159" s="20">
        <f>'2018'!AA15</f>
        <v>80.661712241037392</v>
      </c>
      <c r="AH159" s="71">
        <f>'2018'!AB15</f>
        <v>0.66463414634146345</v>
      </c>
      <c r="AI159" s="102">
        <f>'2018'!AC15</f>
        <v>12.097859327217126</v>
      </c>
      <c r="AJ159" s="71">
        <f>'2018'!AD15</f>
        <v>0.77300000000000002</v>
      </c>
      <c r="AK159" s="71">
        <f>'2018'!AE15</f>
        <v>5.4000000000000006E-2</v>
      </c>
      <c r="AL159" s="71">
        <f>'2018'!AF15</f>
        <v>3.4000000000000002E-2</v>
      </c>
      <c r="AM159" s="70">
        <f>'2018'!AG15</f>
        <v>0.55600000000000005</v>
      </c>
      <c r="AN159" s="20">
        <f>'2018'!AH15</f>
        <v>3.6</v>
      </c>
      <c r="AO159" s="20">
        <f>'2018'!AI15</f>
        <v>0</v>
      </c>
      <c r="AP159" s="76">
        <f>'2018'!AJ15</f>
        <v>1.05</v>
      </c>
      <c r="AQ159" s="21">
        <f>'2018'!AK15</f>
        <v>0</v>
      </c>
      <c r="AR159" s="21">
        <f>'2018'!AL15</f>
        <v>4</v>
      </c>
      <c r="AS159" s="21">
        <f>'2018'!AM15</f>
        <v>7</v>
      </c>
      <c r="AT159" s="21">
        <f>'2018'!AN15</f>
        <v>2</v>
      </c>
      <c r="AU159" s="21">
        <f>'2018'!AO15</f>
        <v>5</v>
      </c>
      <c r="AV159" s="21">
        <f>'2018'!AP15</f>
        <v>7</v>
      </c>
      <c r="AW159" s="21">
        <f>'2018'!AQ15</f>
        <v>2</v>
      </c>
      <c r="AX159" s="21">
        <f>'2018'!AR15</f>
        <v>1</v>
      </c>
      <c r="AY159" s="21">
        <f>'2018'!AS15</f>
        <v>0</v>
      </c>
      <c r="AZ159" s="21">
        <f>'2018'!AT15</f>
        <v>0</v>
      </c>
      <c r="BA159" s="21">
        <f>'2018'!AU15</f>
        <v>0</v>
      </c>
      <c r="BB159" s="21">
        <f>'2018'!AV15</f>
        <v>0</v>
      </c>
      <c r="BC159" s="21">
        <f>'2018'!AW15</f>
        <v>7.24</v>
      </c>
      <c r="BD159" s="21">
        <f>'2018'!AX15</f>
        <v>5.43</v>
      </c>
      <c r="BE159" s="21">
        <f>'2018'!AY15</f>
        <v>0.1125</v>
      </c>
      <c r="BF159" s="130">
        <f>'2018'!AZ15</f>
        <v>0</v>
      </c>
      <c r="BG159" s="103">
        <f>'2018'!BA15</f>
        <v>0</v>
      </c>
      <c r="BH159" s="23">
        <f>'2018'!BB15</f>
        <v>1</v>
      </c>
      <c r="BI159" s="23">
        <f>'2018'!BC15</f>
        <v>0</v>
      </c>
      <c r="BJ159" s="23">
        <f>'2018'!BD15</f>
        <v>0</v>
      </c>
      <c r="BK159" s="23">
        <f>'2018'!BE15</f>
        <v>0</v>
      </c>
      <c r="BL159" s="23">
        <f>'2018'!BF15</f>
        <v>0</v>
      </c>
      <c r="BM159" s="23">
        <f>'2018'!BG15</f>
        <v>0</v>
      </c>
      <c r="BN159" s="74">
        <f>'2018'!BH15</f>
        <v>0</v>
      </c>
      <c r="BO159" s="74">
        <f>'2018'!BI15</f>
        <v>0</v>
      </c>
      <c r="BP159" s="74">
        <f>'2018'!BJ15</f>
        <v>0</v>
      </c>
      <c r="BQ159" s="23">
        <f>'2018'!BK15</f>
        <v>0</v>
      </c>
      <c r="BR159" s="23">
        <f>'2018'!BL15</f>
        <v>1</v>
      </c>
      <c r="BS159" s="55">
        <f>'2018'!BM15</f>
        <v>0</v>
      </c>
      <c r="BT159" s="61">
        <f>'2018'!BN15</f>
        <v>0</v>
      </c>
      <c r="BU159" s="61">
        <f>'2018'!BO15</f>
        <v>0</v>
      </c>
      <c r="BV159" s="61">
        <f>'2018'!BP15</f>
        <v>0</v>
      </c>
      <c r="BW159" s="72">
        <f>'2018'!BQ15</f>
        <v>0</v>
      </c>
      <c r="BX159" s="61">
        <f>'2018'!BR15</f>
        <v>0</v>
      </c>
      <c r="BY159" s="22">
        <f>'2018'!BS15</f>
        <v>0</v>
      </c>
      <c r="BZ159" s="23">
        <f>'2018'!BT15</f>
        <v>1</v>
      </c>
      <c r="CA159" s="23">
        <f>'2018'!BU15</f>
        <v>0</v>
      </c>
      <c r="CB159" s="23">
        <f>'2018'!BV15</f>
        <v>0</v>
      </c>
      <c r="CC159" s="23">
        <f>'2018'!BW15</f>
        <v>0</v>
      </c>
      <c r="CD159" s="23">
        <f>'2018'!BX15</f>
        <v>0</v>
      </c>
      <c r="CE159" s="23">
        <f>'2018'!BY15</f>
        <v>0</v>
      </c>
      <c r="CF159" s="74">
        <f>'2018'!BZ15</f>
        <v>0</v>
      </c>
      <c r="CG159" s="74">
        <f>'2018'!CA15</f>
        <v>0</v>
      </c>
      <c r="CH159" s="74">
        <f>'2018'!CB15</f>
        <v>0</v>
      </c>
      <c r="CI159" s="23">
        <f>'2018'!CC15</f>
        <v>0</v>
      </c>
      <c r="CJ159" s="23">
        <f>'2018'!CD15</f>
        <v>1</v>
      </c>
      <c r="CK159" s="55">
        <f>'2018'!CE15</f>
        <v>0</v>
      </c>
      <c r="CL159" s="61">
        <f>'2018'!CF15</f>
        <v>0</v>
      </c>
      <c r="CM159" s="61">
        <f>'2018'!CG15</f>
        <v>0</v>
      </c>
      <c r="CN159" s="61">
        <f>'2018'!CH15</f>
        <v>0</v>
      </c>
      <c r="CO159" s="73">
        <f>'2018'!CI15</f>
        <v>0</v>
      </c>
      <c r="CP159" s="62">
        <f>'2018'!CJ15</f>
        <v>0</v>
      </c>
      <c r="CQ159" s="22">
        <f>'2018'!CK15</f>
        <v>18</v>
      </c>
      <c r="CR159" s="23">
        <f>'2018'!CL15</f>
        <v>5046</v>
      </c>
      <c r="CS159" s="23">
        <f>'2018'!CM15</f>
        <v>0</v>
      </c>
      <c r="CT159" s="23">
        <f>'2018'!CN15</f>
        <v>0</v>
      </c>
      <c r="CU159" s="23">
        <f>'2018'!CO15</f>
        <v>2</v>
      </c>
      <c r="CV159" s="23">
        <f>'2018'!CP15</f>
        <v>1</v>
      </c>
      <c r="CW159" s="23">
        <f>'2018'!CQ15</f>
        <v>50</v>
      </c>
      <c r="CX159" s="24">
        <f>'2018'!CR15</f>
        <v>0</v>
      </c>
      <c r="CY159" s="24">
        <f>'2018'!CS15</f>
        <v>0</v>
      </c>
      <c r="CZ159" s="23">
        <f>'2018'!CT15</f>
        <v>0</v>
      </c>
      <c r="DA159" s="23">
        <f>'2018'!CU15</f>
        <v>0</v>
      </c>
      <c r="DB159" s="23">
        <f>'2018'!CV15</f>
        <v>2640</v>
      </c>
      <c r="DC159" s="55">
        <f>'2018'!CW15</f>
        <v>0</v>
      </c>
      <c r="DD159" s="61">
        <f>'2018'!CX15</f>
        <v>0</v>
      </c>
      <c r="DE159" s="61">
        <f>'2018'!CY15</f>
        <v>0</v>
      </c>
      <c r="DF159" s="61">
        <f>'2018'!CZ15</f>
        <v>0</v>
      </c>
      <c r="DG159" s="73">
        <f>'2018'!DA15</f>
        <v>0</v>
      </c>
      <c r="DH159" s="62">
        <f>'2018'!DB15</f>
        <v>0</v>
      </c>
      <c r="DI159" s="22">
        <f>'2018'!DC15</f>
        <v>464</v>
      </c>
      <c r="DJ159" s="23">
        <f>'2018'!DD15</f>
        <v>5556</v>
      </c>
      <c r="DK159" s="23">
        <f>'2018'!DE15</f>
        <v>6</v>
      </c>
      <c r="DL159" s="23">
        <f>'2018'!DF15</f>
        <v>1</v>
      </c>
      <c r="DM159" s="23">
        <f>'2018'!DG15</f>
        <v>58</v>
      </c>
      <c r="DN159" s="23">
        <f>'2018'!DH15</f>
        <v>38</v>
      </c>
      <c r="DO159" s="23">
        <f>'2018'!DI15</f>
        <v>75.900000000000006</v>
      </c>
      <c r="DP159" s="74">
        <f>'2018'!DJ15</f>
        <v>3.3</v>
      </c>
      <c r="DQ159" s="74">
        <f>'2018'!DK15</f>
        <v>4.7</v>
      </c>
      <c r="DR159" s="74">
        <f>'2018'!DL15</f>
        <v>33.299999999999997</v>
      </c>
      <c r="DS159" s="23">
        <f>'2018'!DM15</f>
        <v>-2</v>
      </c>
      <c r="DT159" s="23">
        <f>'2018'!DN15</f>
        <v>1527</v>
      </c>
      <c r="DU159" s="55">
        <f>'2018'!DO15</f>
        <v>1</v>
      </c>
      <c r="DV159" s="61">
        <f>'2018'!DP15</f>
        <v>-1</v>
      </c>
      <c r="DW159" s="61">
        <f>'2018'!DQ15</f>
        <v>0</v>
      </c>
      <c r="DX159" s="61">
        <f>'2018'!DR15</f>
        <v>0</v>
      </c>
      <c r="DY159" s="73">
        <f>'2018'!DS15</f>
        <v>0.5</v>
      </c>
      <c r="DZ159" s="62">
        <f>'2018'!DT15</f>
        <v>0</v>
      </c>
      <c r="EA159" s="22">
        <f>'2018'!DU15</f>
        <v>3956</v>
      </c>
      <c r="EB159" s="23">
        <f>'2018'!DV15</f>
        <v>4338</v>
      </c>
      <c r="EC159" s="23">
        <f>'2018'!DW15</f>
        <v>33</v>
      </c>
      <c r="ED159" s="23">
        <f>'2018'!DX15</f>
        <v>10</v>
      </c>
      <c r="EE159" s="23">
        <f>'2018'!DY15</f>
        <v>492</v>
      </c>
      <c r="EF159" s="23">
        <f>'2018'!DZ15</f>
        <v>327</v>
      </c>
      <c r="EG159" s="23">
        <f>'2018'!EA15</f>
        <v>77.3</v>
      </c>
      <c r="EH159" s="24">
        <f>'2018'!EB15</f>
        <v>5.4</v>
      </c>
      <c r="EI159" s="24">
        <f>'2018'!EC15</f>
        <v>3.4</v>
      </c>
      <c r="EJ159" s="24">
        <f>'2018'!ED15</f>
        <v>55.6</v>
      </c>
      <c r="EK159" s="23">
        <f>'2018'!EE15</f>
        <v>136</v>
      </c>
      <c r="EL159" s="23">
        <f>'2018'!EF15</f>
        <v>2074</v>
      </c>
      <c r="EM159" s="55">
        <f>'2018'!EG15</f>
        <v>23</v>
      </c>
      <c r="EN159" s="73">
        <f>'2018'!EH15</f>
        <v>3.6</v>
      </c>
      <c r="EO159" s="61">
        <f>'2018'!EI15</f>
        <v>1</v>
      </c>
      <c r="EP159" s="61">
        <f>'2018'!EJ15</f>
        <v>0</v>
      </c>
      <c r="EQ159" s="73">
        <f>'2018'!EK15</f>
        <v>1.05</v>
      </c>
      <c r="ER159" s="62">
        <f>'2018'!EL15</f>
        <v>5</v>
      </c>
    </row>
    <row r="160" spans="1:148" ht="15.75" customHeight="1" x14ac:dyDescent="0.2">
      <c r="A160" s="111">
        <f t="shared" si="8"/>
        <v>158</v>
      </c>
      <c r="B160" s="109">
        <f>'2024'!A15</f>
        <v>13</v>
      </c>
      <c r="C160" s="109">
        <v>2024</v>
      </c>
      <c r="D160" s="86" t="str">
        <f>'2024'!B15</f>
        <v>Kedon Slovis</v>
      </c>
      <c r="E160" s="86" t="str" cm="1">
        <f t="array" ref="E160">_xlfn.IFS(F160&gt;13,"Cornerstone",AND(F160&gt;11.5,F160&lt;13),"Elite",AND(F160&gt;10,F160&lt;11.5),"Elite Upside",AND(F160&gt;=8.5,F160&lt;10),"Upside",AND(F160&gt;6.25,F160&lt;8.5),"Upside Lite",AND(F160&gt;4.5,F160&lt;6.25),"Outlier",AND(F160&gt;=3.5,F160&lt;4.5),"Outlier Lite",F160&lt;3.5,"Purgatory")</f>
        <v>Purgatory</v>
      </c>
      <c r="F160" s="11">
        <f>'2024'!C15</f>
        <v>2.6874999999999996</v>
      </c>
      <c r="G160" s="11">
        <f t="shared" si="9"/>
        <v>23.599999999999998</v>
      </c>
      <c r="H160" s="245">
        <f t="shared" si="10"/>
        <v>-0.75210461862797684</v>
      </c>
      <c r="I160" s="43" t="str">
        <f>'2024'!D15</f>
        <v>BYU</v>
      </c>
      <c r="J160" s="14">
        <f>'2024'!E15</f>
        <v>3</v>
      </c>
      <c r="K160" s="44">
        <f>'2024'!F15</f>
        <v>36992</v>
      </c>
      <c r="L160" s="15">
        <f>'2024'!G15</f>
        <v>24.479452054794521</v>
      </c>
      <c r="M160" s="15" t="str">
        <f>'2024'!H15</f>
        <v>RS SR</v>
      </c>
      <c r="N160" s="15">
        <f>'2024'!I15</f>
        <v>23.06027397260274</v>
      </c>
      <c r="O160" s="15" t="str">
        <f>'2024'!J15</f>
        <v>Pocket Passer</v>
      </c>
      <c r="P160" s="14">
        <f>'2024'!K15</f>
        <v>75</v>
      </c>
      <c r="Q160" s="14">
        <f>'2024'!L15</f>
        <v>215</v>
      </c>
      <c r="R160" s="15">
        <f t="shared" si="11"/>
        <v>26.872859790164025</v>
      </c>
      <c r="S160" s="14">
        <f>'2024'!M15</f>
        <v>4.55</v>
      </c>
      <c r="T160" s="16">
        <f>'2024'!N15</f>
        <v>0</v>
      </c>
      <c r="U160" s="46">
        <f>'2024'!O15</f>
        <v>0.80091638029782364</v>
      </c>
      <c r="V160" s="47">
        <f>'2024'!P15</f>
        <v>0.9979123173277662</v>
      </c>
      <c r="W160" s="47">
        <f>'2024'!Q15</f>
        <v>0.60083798882681561</v>
      </c>
      <c r="X160" s="47">
        <f>'2024'!R15</f>
        <v>0.8266574585635359</v>
      </c>
      <c r="Y160" s="47">
        <f>'2024'!S15</f>
        <v>0.69168356997971603</v>
      </c>
      <c r="Z160" s="17">
        <f>'2024'!T15</f>
        <v>0.84479794365374117</v>
      </c>
      <c r="AA160" s="17">
        <f>'2024'!U15</f>
        <v>0.76031814928836705</v>
      </c>
      <c r="AB160" s="17">
        <f>'2024'!V15</f>
        <v>1.3053797468354431E-2</v>
      </c>
      <c r="AC160" s="17">
        <f>'2024'!W15</f>
        <v>4.0194040194040194E-2</v>
      </c>
      <c r="AD160" s="17">
        <f>'2024'!X15</f>
        <v>4.0194040194040194E-2</v>
      </c>
      <c r="AE160" s="18">
        <f>'2024'!Y15</f>
        <v>3.6174636174636177E-2</v>
      </c>
      <c r="AF160" s="19">
        <f>'2024'!Z15</f>
        <v>18.399999999999999</v>
      </c>
      <c r="AG160" s="20">
        <f>'2024'!AA15</f>
        <v>100.32816496971834</v>
      </c>
      <c r="AH160" s="71">
        <f>'2024'!AB15</f>
        <v>0.58544303797468356</v>
      </c>
      <c r="AI160" s="102">
        <f>'2024'!AC15</f>
        <v>11.143790849673202</v>
      </c>
      <c r="AJ160" s="71">
        <f>'2024'!AD15</f>
        <v>0.76300000000000001</v>
      </c>
      <c r="AK160" s="71">
        <f>'2024'!AE15</f>
        <v>5.0999999999999997E-2</v>
      </c>
      <c r="AL160" s="71">
        <f>'2024'!AF15</f>
        <v>3.5000000000000003E-2</v>
      </c>
      <c r="AM160" s="70">
        <f>'2024'!AG15</f>
        <v>0.5</v>
      </c>
      <c r="AN160" s="20">
        <f>'2024'!AH15</f>
        <v>2.8</v>
      </c>
      <c r="AO160" s="20">
        <f>'2024'!AI15</f>
        <v>9.5238095238095233E-2</v>
      </c>
      <c r="AP160" s="76">
        <f>'2024'!AJ15</f>
        <v>1.1399999999999999</v>
      </c>
      <c r="AQ160" s="21">
        <f>'2024'!AK15</f>
        <v>9</v>
      </c>
      <c r="AR160" s="21">
        <f>'2024'!AL15</f>
        <v>3</v>
      </c>
      <c r="AS160" s="21">
        <f>'2024'!AM15</f>
        <v>6</v>
      </c>
      <c r="AT160" s="21">
        <f>'2024'!AN15</f>
        <v>2</v>
      </c>
      <c r="AU160" s="21">
        <f>'2024'!AO15</f>
        <v>5</v>
      </c>
      <c r="AV160" s="21">
        <f>'2024'!AP15</f>
        <v>5</v>
      </c>
      <c r="AW160" s="21">
        <f>'2024'!AQ15</f>
        <v>1</v>
      </c>
      <c r="AX160" s="21">
        <f>'2024'!AR15</f>
        <v>0</v>
      </c>
      <c r="AY160" s="21">
        <f>'2024'!AS15</f>
        <v>0</v>
      </c>
      <c r="AZ160" s="21">
        <f>'2024'!AT15</f>
        <v>0</v>
      </c>
      <c r="BA160" s="21">
        <f>'2024'!AU15</f>
        <v>0</v>
      </c>
      <c r="BB160" s="21">
        <f>'2024'!AV15</f>
        <v>0</v>
      </c>
      <c r="BC160" s="21">
        <f>'2024'!AW15</f>
        <v>6.1</v>
      </c>
      <c r="BD160" s="21">
        <f>'2024'!AX15</f>
        <v>4.5749999999999993</v>
      </c>
      <c r="BE160" s="21">
        <f>'2024'!AY15</f>
        <v>3.7499999999999999E-2</v>
      </c>
      <c r="BF160" s="130">
        <f>'2024'!AZ15</f>
        <v>0</v>
      </c>
      <c r="BG160" s="103">
        <f>'2024'!BA15</f>
        <v>3496</v>
      </c>
      <c r="BH160" s="23">
        <f>'2024'!BB15</f>
        <v>4365</v>
      </c>
      <c r="BI160" s="23">
        <f>'2024'!BC15</f>
        <v>30</v>
      </c>
      <c r="BJ160" s="23">
        <f>'2024'!BD15</f>
        <v>9</v>
      </c>
      <c r="BK160" s="23">
        <f>'2024'!BE15</f>
        <v>392</v>
      </c>
      <c r="BL160" s="23">
        <f>'2024'!BF15</f>
        <v>282</v>
      </c>
      <c r="BM160" s="23">
        <f>'2024'!BG15</f>
        <v>81.099999999999994</v>
      </c>
      <c r="BN160" s="74">
        <f>'2024'!BH15</f>
        <v>4.8</v>
      </c>
      <c r="BO160" s="74">
        <f>'2024'!BI15</f>
        <v>4.5999999999999996</v>
      </c>
      <c r="BP160" s="74">
        <f>'2024'!BJ15</f>
        <v>59.5</v>
      </c>
      <c r="BQ160" s="23">
        <f>'2024'!BK15</f>
        <v>39</v>
      </c>
      <c r="BR160" s="23">
        <f>'2024'!BL15</f>
        <v>1727</v>
      </c>
      <c r="BS160" s="55">
        <f>'2024'!BM15</f>
        <v>30</v>
      </c>
      <c r="BT160" s="61">
        <f>'2024'!BN15</f>
        <v>1.3</v>
      </c>
      <c r="BU160" s="61">
        <f>'2024'!BO15</f>
        <v>0</v>
      </c>
      <c r="BV160" s="61">
        <f>'2024'!BP15</f>
        <v>3</v>
      </c>
      <c r="BW160" s="72">
        <f>'2024'!BQ15</f>
        <v>1.53</v>
      </c>
      <c r="BX160" s="61">
        <f>'2024'!BR15</f>
        <v>0</v>
      </c>
      <c r="BY160" s="22">
        <f>'2024'!BS15</f>
        <v>1912</v>
      </c>
      <c r="BZ160" s="23">
        <f>'2024'!BT15</f>
        <v>1916</v>
      </c>
      <c r="CA160" s="23">
        <f>'2024'!BU15</f>
        <v>17</v>
      </c>
      <c r="CB160" s="23">
        <f>'2024'!BV15</f>
        <v>7</v>
      </c>
      <c r="CC160" s="23">
        <f>'2024'!BW15</f>
        <v>264</v>
      </c>
      <c r="CD160" s="23">
        <f>'2024'!BX15</f>
        <v>177</v>
      </c>
      <c r="CE160" s="23">
        <f>'2024'!BY15</f>
        <v>79.7</v>
      </c>
      <c r="CF160" s="74">
        <f>'2024'!BZ15</f>
        <v>4.3</v>
      </c>
      <c r="CG160" s="74">
        <f>'2024'!CA15</f>
        <v>4.3</v>
      </c>
      <c r="CH160" s="74">
        <f>'2024'!CB15</f>
        <v>53.8</v>
      </c>
      <c r="CI160" s="23">
        <f>'2024'!CC15</f>
        <v>52</v>
      </c>
      <c r="CJ160" s="23">
        <f>'2024'!CD15</f>
        <v>694</v>
      </c>
      <c r="CK160" s="55">
        <f>'2024'!CE15</f>
        <v>13</v>
      </c>
      <c r="CL160" s="61">
        <f>'2024'!CF15</f>
        <v>4</v>
      </c>
      <c r="CM160" s="61">
        <f>'2024'!CG15</f>
        <v>0</v>
      </c>
      <c r="CN160" s="61">
        <f>'2024'!CH15</f>
        <v>0</v>
      </c>
      <c r="CO160" s="73">
        <f>'2024'!CI15</f>
        <v>0.15</v>
      </c>
      <c r="CP160" s="62">
        <f>'2024'!CJ15</f>
        <v>2</v>
      </c>
      <c r="CQ160" s="22">
        <f>'2024'!CK15</f>
        <v>2151</v>
      </c>
      <c r="CR160" s="23">
        <f>'2024'!CL15</f>
        <v>3580</v>
      </c>
      <c r="CS160" s="23">
        <f>'2024'!CM15</f>
        <v>11</v>
      </c>
      <c r="CT160" s="23">
        <f>'2024'!CN15</f>
        <v>8</v>
      </c>
      <c r="CU160" s="23">
        <f>'2024'!CO15</f>
        <v>298</v>
      </c>
      <c r="CV160" s="23">
        <f>'2024'!CP15</f>
        <v>193</v>
      </c>
      <c r="CW160" s="23">
        <f>'2024'!CQ15</f>
        <v>76.3</v>
      </c>
      <c r="CX160" s="24">
        <f>'2024'!CR15</f>
        <v>5.0999999999999996</v>
      </c>
      <c r="CY160" s="24">
        <f>'2024'!CS15</f>
        <v>3.5</v>
      </c>
      <c r="CZ160" s="23">
        <f>'2024'!CT15</f>
        <v>50</v>
      </c>
      <c r="DA160" s="23">
        <f>'2024'!CU15</f>
        <v>60</v>
      </c>
      <c r="DB160" s="23">
        <f>'2024'!CV15</f>
        <v>1900</v>
      </c>
      <c r="DC160" s="55">
        <f>'2024'!CW15</f>
        <v>15</v>
      </c>
      <c r="DD160" s="61">
        <f>'2024'!CX15</f>
        <v>4</v>
      </c>
      <c r="DE160" s="61">
        <f>'2024'!CY15</f>
        <v>0</v>
      </c>
      <c r="DF160" s="61">
        <f>'2024'!CZ15</f>
        <v>2</v>
      </c>
      <c r="DG160" s="73">
        <f>'2024'!DA15</f>
        <v>1.6</v>
      </c>
      <c r="DH160" s="62">
        <f>'2024'!DB15</f>
        <v>3</v>
      </c>
      <c r="DI160" s="22">
        <f>'2024'!DC15</f>
        <v>2394</v>
      </c>
      <c r="DJ160" s="23">
        <f>'2024'!DD15</f>
        <v>2896</v>
      </c>
      <c r="DK160" s="23">
        <f>'2024'!DE15</f>
        <v>10</v>
      </c>
      <c r="DL160" s="23">
        <f>'2024'!DF15</f>
        <v>9</v>
      </c>
      <c r="DM160" s="23">
        <f>'2024'!DG15</f>
        <v>316</v>
      </c>
      <c r="DN160" s="23">
        <f>'2024'!DH15</f>
        <v>185</v>
      </c>
      <c r="DO160" s="23">
        <f>'2024'!DI15</f>
        <v>71.099999999999994</v>
      </c>
      <c r="DP160" s="74">
        <f>'2024'!DJ15</f>
        <v>3.6</v>
      </c>
      <c r="DQ160" s="74">
        <f>'2024'!DK15</f>
        <v>4.3</v>
      </c>
      <c r="DR160" s="74">
        <f>'2024'!DL15</f>
        <v>41.5</v>
      </c>
      <c r="DS160" s="23">
        <f>'2024'!DM15</f>
        <v>33</v>
      </c>
      <c r="DT160" s="23">
        <f>'2024'!DN15</f>
        <v>2528</v>
      </c>
      <c r="DU160" s="55">
        <f>'2024'!DO15</f>
        <v>24</v>
      </c>
      <c r="DV160" s="61">
        <f>'2024'!DP15</f>
        <v>1.4</v>
      </c>
      <c r="DW160" s="61">
        <f>'2024'!DQ15</f>
        <v>0</v>
      </c>
      <c r="DX160" s="61">
        <f>'2024'!DR15</f>
        <v>1</v>
      </c>
      <c r="DY160" s="73">
        <f>'2024'!DS15</f>
        <v>1.08</v>
      </c>
      <c r="DZ160" s="62">
        <f>'2024'!DT15</f>
        <v>1</v>
      </c>
      <c r="EA160" s="22">
        <f>'2024'!DU15</f>
        <v>1705</v>
      </c>
      <c r="EB160" s="23">
        <f>'2024'!DV15</f>
        <v>2465</v>
      </c>
      <c r="EC160" s="23">
        <f>'2024'!DW15</f>
        <v>12</v>
      </c>
      <c r="ED160" s="23">
        <f>'2024'!DX15</f>
        <v>6</v>
      </c>
      <c r="EE160" s="23">
        <f>'2024'!DY15</f>
        <v>267</v>
      </c>
      <c r="EF160" s="23">
        <f>'2024'!DZ15</f>
        <v>153</v>
      </c>
      <c r="EG160" s="23">
        <f>'2024'!EA15</f>
        <v>67.2</v>
      </c>
      <c r="EH160" s="24">
        <f>'2024'!EB15</f>
        <v>4.2</v>
      </c>
      <c r="EI160" s="24">
        <f>'2024'!EC15</f>
        <v>3.7</v>
      </c>
      <c r="EJ160" s="24">
        <f>'2024'!ED15</f>
        <v>31.3</v>
      </c>
      <c r="EK160" s="23">
        <f>'2024'!EE15</f>
        <v>58</v>
      </c>
      <c r="EL160" s="23">
        <f>'2024'!EF15</f>
        <v>1443</v>
      </c>
      <c r="EM160" s="55">
        <f>'2024'!EG15</f>
        <v>21</v>
      </c>
      <c r="EN160" s="73">
        <f>'2024'!EH15</f>
        <v>2.8</v>
      </c>
      <c r="EO160" s="61">
        <f>'2024'!EI15</f>
        <v>3</v>
      </c>
      <c r="EP160" s="61">
        <f>'2024'!EJ15</f>
        <v>2</v>
      </c>
      <c r="EQ160" s="73">
        <f>'2024'!EK15</f>
        <v>1.1399999999999999</v>
      </c>
      <c r="ER160" s="62">
        <f>'2024'!EL15</f>
        <v>1</v>
      </c>
    </row>
    <row r="161" spans="1:148" ht="15.75" customHeight="1" x14ac:dyDescent="0.2">
      <c r="A161" s="111">
        <f t="shared" si="8"/>
        <v>159</v>
      </c>
      <c r="B161" s="109">
        <f>'2025'!A17</f>
        <v>15</v>
      </c>
      <c r="C161" s="109">
        <v>2025</v>
      </c>
      <c r="D161" s="86" t="str">
        <f>'2025'!B17</f>
        <v>Seth Henigan</v>
      </c>
      <c r="E161" s="86" t="str" cm="1">
        <f t="array" ref="E161">_xlfn.IFS(F161&gt;13,"Cornerstone",AND(F161&gt;11.5,F161&lt;13),"Elite",AND(F161&gt;10,F161&lt;11.5),"Elite Upside",AND(F161&gt;=8.5,F161&lt;10),"Upside",AND(F161&gt;6.25,F161&lt;8.5),"Upside Lite",AND(F161&gt;4.5,F161&lt;6.25),"Outlier",AND(F161&gt;=3.5,F161&lt;4.5),"Outlier Lite",F161&lt;3.5,"Purgatory")</f>
        <v>Purgatory</v>
      </c>
      <c r="F161" s="11">
        <f>'2025'!C17</f>
        <v>2.6847499999999997</v>
      </c>
      <c r="G161" s="11">
        <f t="shared" si="9"/>
        <v>23.1</v>
      </c>
      <c r="H161" s="245">
        <f t="shared" si="10"/>
        <v>-0.75290745222829447</v>
      </c>
      <c r="I161" s="43" t="str">
        <f>'2025'!D17</f>
        <v>Memphis</v>
      </c>
      <c r="J161" s="14">
        <f>'2025'!E17</f>
        <v>6</v>
      </c>
      <c r="K161" s="44">
        <f>'2025'!F17</f>
        <v>37690</v>
      </c>
      <c r="L161" s="15">
        <f>'2025'!G17</f>
        <v>22.567123287671233</v>
      </c>
      <c r="M161" s="15" t="str">
        <f>'2025'!H17</f>
        <v>SR</v>
      </c>
      <c r="N161" s="15">
        <f>'2025'!I17</f>
        <v>22.147945205479452</v>
      </c>
      <c r="O161" s="15" t="str">
        <f>'2025'!J17</f>
        <v>Distributor</v>
      </c>
      <c r="P161" s="14">
        <f>'2025'!K17</f>
        <v>75</v>
      </c>
      <c r="Q161" s="14">
        <f>'2025'!L17</f>
        <v>215</v>
      </c>
      <c r="R161" s="15">
        <f t="shared" si="11"/>
        <v>26.872859790164025</v>
      </c>
      <c r="S161" s="14">
        <f>'2025'!M17</f>
        <v>4.76</v>
      </c>
      <c r="T161" s="16">
        <f>'2025'!N17</f>
        <v>0</v>
      </c>
      <c r="U161" s="46">
        <f>'2025'!O17</f>
        <v>0</v>
      </c>
      <c r="V161" s="47">
        <f>'2025'!P17</f>
        <v>0.92496513249651324</v>
      </c>
      <c r="W161" s="47">
        <f>'2025'!Q17</f>
        <v>0.99118214384127856</v>
      </c>
      <c r="X161" s="47">
        <f>'2025'!R17</f>
        <v>0.97339357429718876</v>
      </c>
      <c r="Y161" s="47">
        <f>'2025'!S17</f>
        <v>0.9968714448236633</v>
      </c>
      <c r="Z161" s="17">
        <f>'2025'!T17</f>
        <v>0.9968714448236633</v>
      </c>
      <c r="AA161" s="17">
        <f>'2025'!U17</f>
        <v>0.74765358361774747</v>
      </c>
      <c r="AB161" s="17">
        <f>'2025'!V17</f>
        <v>0.16642335766423358</v>
      </c>
      <c r="AC161" s="17">
        <f>'2025'!W17</f>
        <v>0.12105926860025221</v>
      </c>
      <c r="AD161" s="17">
        <f>'2025'!X17</f>
        <v>0.14374131313224289</v>
      </c>
      <c r="AE161" s="18">
        <f>'2025'!Y17</f>
        <v>0.10780598484918216</v>
      </c>
      <c r="AF161" s="19">
        <f>'2025'!Z17</f>
        <v>18.490410958904111</v>
      </c>
      <c r="AG161" s="20">
        <f>'2025'!AA17</f>
        <v>83.760766838045328</v>
      </c>
      <c r="AH161" s="71">
        <f>'2025'!AB17</f>
        <v>0.66736842105263161</v>
      </c>
      <c r="AI161" s="102">
        <f>'2025'!AC17</f>
        <v>11.306451612903226</v>
      </c>
      <c r="AJ161" s="71">
        <f>'2025'!AD17</f>
        <v>0.74299999999999999</v>
      </c>
      <c r="AK161" s="71">
        <f>'2025'!AE17</f>
        <v>5.9000000000000004E-2</v>
      </c>
      <c r="AL161" s="71">
        <f>'2025'!AF17</f>
        <v>0.02</v>
      </c>
      <c r="AM161" s="70">
        <f>'2025'!AG17</f>
        <v>0.44</v>
      </c>
      <c r="AN161" s="20">
        <f>'2025'!AH17</f>
        <v>4.3</v>
      </c>
      <c r="AO161" s="20">
        <f>'2025'!AI17</f>
        <v>0.1</v>
      </c>
      <c r="AP161" s="76">
        <f>'2025'!AJ17</f>
        <v>1.71</v>
      </c>
      <c r="AQ161" s="21">
        <f>'2025'!AK17</f>
        <v>9</v>
      </c>
      <c r="AR161" s="21">
        <f>'2025'!AL17</f>
        <v>3</v>
      </c>
      <c r="AS161" s="21">
        <f>'2025'!AM17</f>
        <v>4</v>
      </c>
      <c r="AT161" s="21">
        <f>'2025'!AN17</f>
        <v>3</v>
      </c>
      <c r="AU161" s="21">
        <f>'2025'!AO17</f>
        <v>10</v>
      </c>
      <c r="AV161" s="21">
        <f>'2025'!AP17</f>
        <v>2</v>
      </c>
      <c r="AW161" s="21">
        <f>'2025'!AQ17</f>
        <v>4</v>
      </c>
      <c r="AX161" s="21">
        <f>'2025'!AR17</f>
        <v>2</v>
      </c>
      <c r="AY161" s="21">
        <f>'2025'!AS17</f>
        <v>1</v>
      </c>
      <c r="AZ161" s="21">
        <f>'2025'!AT17</f>
        <v>1</v>
      </c>
      <c r="BA161" s="21">
        <f>'2025'!AU17</f>
        <v>0</v>
      </c>
      <c r="BB161" s="21">
        <f>'2025'!AV17</f>
        <v>0</v>
      </c>
      <c r="BC161" s="21">
        <f>'2025'!AW17</f>
        <v>6.29</v>
      </c>
      <c r="BD161" s="21">
        <f>'2025'!AX17</f>
        <v>5.032</v>
      </c>
      <c r="BE161" s="21">
        <f>'2025'!AY17</f>
        <v>0.3</v>
      </c>
      <c r="BF161" s="130">
        <f>'2025'!AZ17</f>
        <v>0.15</v>
      </c>
      <c r="BG161" s="103">
        <f>'2025'!BA17</f>
        <v>0</v>
      </c>
      <c r="BH161" s="23">
        <f>'2025'!BB17</f>
        <v>1</v>
      </c>
      <c r="BI161" s="23">
        <f>'2025'!BC17</f>
        <v>0</v>
      </c>
      <c r="BJ161" s="23">
        <f>'2025'!BD17</f>
        <v>0</v>
      </c>
      <c r="BK161" s="23">
        <f>'2025'!BE17</f>
        <v>0</v>
      </c>
      <c r="BL161" s="23">
        <f>'2025'!BF17</f>
        <v>0</v>
      </c>
      <c r="BM161" s="23">
        <f>'2025'!BG17</f>
        <v>0</v>
      </c>
      <c r="BN161" s="74">
        <f>'2025'!BH17</f>
        <v>0</v>
      </c>
      <c r="BO161" s="74">
        <f>'2025'!BI17</f>
        <v>0</v>
      </c>
      <c r="BP161" s="74">
        <f>'2025'!BJ17</f>
        <v>0</v>
      </c>
      <c r="BQ161" s="23">
        <f>'2025'!BK17</f>
        <v>0</v>
      </c>
      <c r="BR161" s="23">
        <f>'2025'!BL17</f>
        <v>1</v>
      </c>
      <c r="BS161" s="55">
        <f>'2025'!BM17</f>
        <v>0</v>
      </c>
      <c r="BT161" s="61">
        <f>'2025'!BN17</f>
        <v>0</v>
      </c>
      <c r="BU161" s="61">
        <f>'2025'!BO17</f>
        <v>0</v>
      </c>
      <c r="BV161" s="61">
        <f>'2025'!BP17</f>
        <v>0</v>
      </c>
      <c r="BW161" s="72">
        <f>'2025'!BQ17</f>
        <v>0</v>
      </c>
      <c r="BX161" s="61">
        <f>'2025'!BR17</f>
        <v>0</v>
      </c>
      <c r="BY161" s="22">
        <f>'2025'!BS17</f>
        <v>3316</v>
      </c>
      <c r="BZ161" s="23">
        <f>'2025'!BT17</f>
        <v>3585</v>
      </c>
      <c r="CA161" s="23">
        <f>'2025'!BU17</f>
        <v>25</v>
      </c>
      <c r="CB161" s="23">
        <f>'2025'!BV17</f>
        <v>8</v>
      </c>
      <c r="CC161" s="23">
        <f>'2025'!BW17</f>
        <v>394</v>
      </c>
      <c r="CD161" s="23">
        <f>'2025'!BX17</f>
        <v>234</v>
      </c>
      <c r="CE161" s="23">
        <f>'2025'!BY17</f>
        <v>67.099999999999994</v>
      </c>
      <c r="CF161" s="74">
        <f>'2025'!BZ17</f>
        <v>5</v>
      </c>
      <c r="CG161" s="74">
        <f>'2025'!CA17</f>
        <v>3.9</v>
      </c>
      <c r="CH161" s="74">
        <f>'2025'!CB17</f>
        <v>37.5</v>
      </c>
      <c r="CI161" s="23">
        <f>'2025'!CC17</f>
        <v>232</v>
      </c>
      <c r="CJ161" s="23">
        <f>'2025'!CD17</f>
        <v>1800</v>
      </c>
      <c r="CK161" s="55">
        <f>'2025'!CE17</f>
        <v>67</v>
      </c>
      <c r="CL161" s="61">
        <f>'2025'!CF17</f>
        <v>3.5</v>
      </c>
      <c r="CM161" s="61">
        <f>'2025'!CG17</f>
        <v>0</v>
      </c>
      <c r="CN161" s="61">
        <f>'2025'!CH17</f>
        <v>11</v>
      </c>
      <c r="CO161" s="73">
        <f>'2025'!CI17</f>
        <v>1.78</v>
      </c>
      <c r="CP161" s="62">
        <f>'2025'!CJ17</f>
        <v>8</v>
      </c>
      <c r="CQ161" s="22">
        <f>'2025'!CK17</f>
        <v>3597</v>
      </c>
      <c r="CR161" s="23">
        <f>'2025'!CL17</f>
        <v>3629</v>
      </c>
      <c r="CS161" s="23">
        <f>'2025'!CM17</f>
        <v>22</v>
      </c>
      <c r="CT161" s="23">
        <f>'2025'!CN17</f>
        <v>8</v>
      </c>
      <c r="CU161" s="23">
        <f>'2025'!CO17</f>
        <v>456</v>
      </c>
      <c r="CV161" s="23">
        <f>'2025'!CP17</f>
        <v>293</v>
      </c>
      <c r="CW161" s="23">
        <f>'2025'!CQ17</f>
        <v>73.900000000000006</v>
      </c>
      <c r="CX161" s="24">
        <f>'2025'!CR17</f>
        <v>5.0999999999999996</v>
      </c>
      <c r="CY161" s="24">
        <f>'2025'!CS17</f>
        <v>2.4</v>
      </c>
      <c r="CZ161" s="23">
        <f>'2025'!CT17</f>
        <v>41.1</v>
      </c>
      <c r="DA161" s="23">
        <f>'2025'!CU17</f>
        <v>484</v>
      </c>
      <c r="DB161" s="23">
        <f>'2025'!CV17</f>
        <v>2056</v>
      </c>
      <c r="DC161" s="55">
        <f>'2025'!CW17</f>
        <v>117</v>
      </c>
      <c r="DD161" s="61">
        <f>'2025'!CX17</f>
        <v>4.0999999999999996</v>
      </c>
      <c r="DE161" s="61">
        <f>'2025'!CY17</f>
        <v>4</v>
      </c>
      <c r="DF161" s="61">
        <f>'2025'!CZ17</f>
        <v>18</v>
      </c>
      <c r="DG161" s="73">
        <f>'2025'!DA17</f>
        <v>2.2000000000000002</v>
      </c>
      <c r="DH161" s="62">
        <f>'2025'!DB17</f>
        <v>8</v>
      </c>
      <c r="DI161" s="22">
        <f>'2025'!DC17</f>
        <v>3878</v>
      </c>
      <c r="DJ161" s="23">
        <f>'2025'!DD17</f>
        <v>3984</v>
      </c>
      <c r="DK161" s="23">
        <f>'2025'!DE17</f>
        <v>32</v>
      </c>
      <c r="DL161" s="23">
        <f>'2025'!DF17</f>
        <v>9</v>
      </c>
      <c r="DM161" s="23">
        <f>'2025'!DG17</f>
        <v>475</v>
      </c>
      <c r="DN161" s="23">
        <f>'2025'!DH17</f>
        <v>317</v>
      </c>
      <c r="DO161" s="23">
        <f>'2025'!DI17</f>
        <v>74.3</v>
      </c>
      <c r="DP161" s="74">
        <f>'2025'!DJ17</f>
        <v>5</v>
      </c>
      <c r="DQ161" s="74">
        <f>'2025'!DK17</f>
        <v>2.7</v>
      </c>
      <c r="DR161" s="74">
        <f>'2025'!DL17</f>
        <v>39</v>
      </c>
      <c r="DS161" s="23">
        <f>'2025'!DM17</f>
        <v>342</v>
      </c>
      <c r="DT161" s="23">
        <f>'2025'!DN17</f>
        <v>2055</v>
      </c>
      <c r="DU161" s="55">
        <f>'2025'!DO17</f>
        <v>80</v>
      </c>
      <c r="DV161" s="61">
        <f>'2025'!DP17</f>
        <v>4.3</v>
      </c>
      <c r="DW161" s="61">
        <f>'2025'!DQ17</f>
        <v>5</v>
      </c>
      <c r="DX161" s="61">
        <f>'2025'!DR17</f>
        <v>4</v>
      </c>
      <c r="DY161" s="73">
        <f>'2025'!DS17</f>
        <v>1.71</v>
      </c>
      <c r="DZ161" s="62">
        <f>'2025'!DT17</f>
        <v>10</v>
      </c>
      <c r="EA161" s="22">
        <f>'2025'!DU17</f>
        <v>3505</v>
      </c>
      <c r="EB161" s="23">
        <f>'2025'!DV17</f>
        <v>3516</v>
      </c>
      <c r="EC161" s="23">
        <f>'2025'!DW17</f>
        <v>25</v>
      </c>
      <c r="ED161" s="23">
        <f>'2025'!DX17</f>
        <v>6</v>
      </c>
      <c r="EE161" s="23">
        <f>'2025'!DY17</f>
        <v>478</v>
      </c>
      <c r="EF161" s="23">
        <f>'2025'!DZ17</f>
        <v>310</v>
      </c>
      <c r="EG161" s="23">
        <f>'2025'!EA17</f>
        <v>73.7</v>
      </c>
      <c r="EH161" s="24">
        <f>'2025'!EB17</f>
        <v>5.9</v>
      </c>
      <c r="EI161" s="24">
        <f>'2025'!EC17</f>
        <v>2</v>
      </c>
      <c r="EJ161" s="24">
        <f>'2025'!ED17</f>
        <v>44</v>
      </c>
      <c r="EK161" s="23">
        <f>'2025'!EE17</f>
        <v>288</v>
      </c>
      <c r="EL161" s="23">
        <f>'2025'!EF17</f>
        <v>2379</v>
      </c>
      <c r="EM161" s="55">
        <f>'2025'!EG17</f>
        <v>70</v>
      </c>
      <c r="EN161" s="73">
        <f>'2025'!EH17</f>
        <v>4.0999999999999996</v>
      </c>
      <c r="EO161" s="61">
        <f>'2025'!EI17</f>
        <v>1</v>
      </c>
      <c r="EP161" s="61">
        <f>'2025'!EJ17</f>
        <v>7</v>
      </c>
      <c r="EQ161" s="73">
        <f>'2025'!EK17</f>
        <v>1.67</v>
      </c>
      <c r="ER161" s="62">
        <f>'2025'!EL17</f>
        <v>11</v>
      </c>
    </row>
    <row r="162" spans="1:148" ht="15.75" customHeight="1" x14ac:dyDescent="0.2">
      <c r="A162" s="111">
        <f t="shared" si="8"/>
        <v>160</v>
      </c>
      <c r="B162" s="109">
        <f>'2024'!A16</f>
        <v>14</v>
      </c>
      <c r="C162" s="109">
        <v>2024</v>
      </c>
      <c r="D162" s="86" t="str">
        <f>'2024'!B16</f>
        <v>Sam Hartman</v>
      </c>
      <c r="E162" s="86" t="str" cm="1">
        <f t="array" ref="E162">_xlfn.IFS(F162&gt;13,"Cornerstone",AND(F162&gt;11.5,F162&lt;13),"Elite",AND(F162&gt;10,F162&lt;11.5),"Elite Upside",AND(F162&gt;=8.5,F162&lt;10),"Upside",AND(F162&gt;6.25,F162&lt;8.5),"Upside Lite",AND(F162&gt;4.5,F162&lt;6.25),"Outlier",AND(F162&gt;=3.5,F162&lt;4.5),"Outlier Lite",F162&lt;3.5,"Purgatory")</f>
        <v>Purgatory</v>
      </c>
      <c r="F162" s="11">
        <f>'2024'!C16</f>
        <v>2.5674999999999999</v>
      </c>
      <c r="G162" s="11">
        <f t="shared" si="9"/>
        <v>22.7</v>
      </c>
      <c r="H162" s="245">
        <f t="shared" si="10"/>
        <v>-0.7871373575509284</v>
      </c>
      <c r="I162" s="43" t="str">
        <f>'2024'!D16</f>
        <v>Notre Dame</v>
      </c>
      <c r="J162" s="14">
        <f>'2024'!E16</f>
        <v>2</v>
      </c>
      <c r="K162" s="44">
        <f>'2024'!F16</f>
        <v>36370</v>
      </c>
      <c r="L162" s="15">
        <f>'2024'!G16</f>
        <v>26.183561643835617</v>
      </c>
      <c r="M162" s="15" t="str">
        <f>'2024'!H16</f>
        <v>RS SR</v>
      </c>
      <c r="N162" s="15">
        <f>'2024'!I16</f>
        <v>24.764383561643836</v>
      </c>
      <c r="O162" s="15" t="str">
        <f>'2024'!J16</f>
        <v>Game Manager</v>
      </c>
      <c r="P162" s="14">
        <f>'2024'!K16</f>
        <v>73</v>
      </c>
      <c r="Q162" s="14">
        <f>'2024'!L16</f>
        <v>212</v>
      </c>
      <c r="R162" s="15">
        <f t="shared" si="11"/>
        <v>27.969718390178009</v>
      </c>
      <c r="S162" s="14">
        <f>'2024'!M16</f>
        <v>4.8</v>
      </c>
      <c r="T162" s="16">
        <f>'2024'!N16</f>
        <v>0</v>
      </c>
      <c r="U162" s="46">
        <f>'2024'!O16</f>
        <v>0.6506378802747792</v>
      </c>
      <c r="V162" s="47">
        <f>'2024'!P16</f>
        <v>0.87801026450848796</v>
      </c>
      <c r="W162" s="47">
        <f>'2024'!Q16</f>
        <v>0.98326748779920981</v>
      </c>
      <c r="X162" s="47">
        <f>'2024'!R16</f>
        <v>0.91245376078914919</v>
      </c>
      <c r="Y162" s="47">
        <f>'2024'!S16</f>
        <v>0.84118564742589708</v>
      </c>
      <c r="Z162" s="17">
        <f>'2024'!T16</f>
        <v>0.91222656761255339</v>
      </c>
      <c r="AA162" s="17">
        <f>'2024'!U16</f>
        <v>0.91222656761255339</v>
      </c>
      <c r="AB162" s="17">
        <f>'2024'!V16</f>
        <v>0.16512345679012347</v>
      </c>
      <c r="AC162" s="17">
        <f>'2024'!W16</f>
        <v>8.72827804107425E-2</v>
      </c>
      <c r="AD162" s="17">
        <f>'2024'!X16</f>
        <v>0.12620311860043298</v>
      </c>
      <c r="AE162" s="18">
        <f>'2024'!Y16</f>
        <v>0.12620311860043298</v>
      </c>
      <c r="AF162" s="19">
        <f>'2024'!Z16</f>
        <v>20.104109589041094</v>
      </c>
      <c r="AG162" s="20">
        <f>'2024'!AA16</f>
        <v>79.873167438271608</v>
      </c>
      <c r="AH162" s="71">
        <f>'2024'!AB16</f>
        <v>0.62790697674418605</v>
      </c>
      <c r="AI162" s="102">
        <f>'2024'!AC16</f>
        <v>14.189473684210526</v>
      </c>
      <c r="AJ162" s="71">
        <f>'2024'!AD16</f>
        <v>0.73199999999999998</v>
      </c>
      <c r="AK162" s="71">
        <f>'2024'!AE16</f>
        <v>7.4999999999999997E-2</v>
      </c>
      <c r="AL162" s="71">
        <f>'2024'!AF16</f>
        <v>2.5000000000000001E-2</v>
      </c>
      <c r="AM162" s="70">
        <f>'2024'!AG16</f>
        <v>0.48499999999999999</v>
      </c>
      <c r="AN162" s="20">
        <f>'2024'!AH16</f>
        <v>6.3</v>
      </c>
      <c r="AO162" s="20">
        <f>'2024'!AI16</f>
        <v>0.11428571428571428</v>
      </c>
      <c r="AP162" s="76">
        <f>'2024'!AJ16</f>
        <v>2.83</v>
      </c>
      <c r="AQ162" s="21">
        <f>'2024'!AK16</f>
        <v>4</v>
      </c>
      <c r="AR162" s="21">
        <f>'2024'!AL16</f>
        <v>10</v>
      </c>
      <c r="AS162" s="21">
        <f>'2024'!AM16</f>
        <v>3</v>
      </c>
      <c r="AT162" s="21">
        <f>'2024'!AN16</f>
        <v>7</v>
      </c>
      <c r="AU162" s="21">
        <f>'2024'!AO16</f>
        <v>9</v>
      </c>
      <c r="AV162" s="21">
        <f>'2024'!AP16</f>
        <v>4</v>
      </c>
      <c r="AW162" s="21">
        <f>'2024'!AQ16</f>
        <v>5</v>
      </c>
      <c r="AX162" s="21">
        <f>'2024'!AR16</f>
        <v>6</v>
      </c>
      <c r="AY162" s="21">
        <f>'2024'!AS16</f>
        <v>1</v>
      </c>
      <c r="AZ162" s="21">
        <f>'2024'!AT16</f>
        <v>6</v>
      </c>
      <c r="BA162" s="21">
        <f>'2024'!AU16</f>
        <v>0</v>
      </c>
      <c r="BB162" s="21">
        <f>'2024'!AV16</f>
        <v>0</v>
      </c>
      <c r="BC162" s="21">
        <f>'2024'!AW16</f>
        <v>9.7799999999999994</v>
      </c>
      <c r="BD162" s="21">
        <f>'2024'!AX16</f>
        <v>7.3349999999999991</v>
      </c>
      <c r="BE162" s="21">
        <f>'2024'!AY16</f>
        <v>0.67500000000000004</v>
      </c>
      <c r="BF162" s="130">
        <f>'2024'!AZ16</f>
        <v>0</v>
      </c>
      <c r="BG162" s="103">
        <f>'2024'!BA16</f>
        <v>1989</v>
      </c>
      <c r="BH162" s="23">
        <f>'2024'!BB16</f>
        <v>3057</v>
      </c>
      <c r="BI162" s="23">
        <f>'2024'!BC16</f>
        <v>16</v>
      </c>
      <c r="BJ162" s="23">
        <f>'2024'!BD16</f>
        <v>8</v>
      </c>
      <c r="BK162" s="23">
        <f>'2024'!BE16</f>
        <v>291</v>
      </c>
      <c r="BL162" s="23">
        <f>'2024'!BF16</f>
        <v>161</v>
      </c>
      <c r="BM162" s="23">
        <f>'2024'!BG16</f>
        <v>63.9</v>
      </c>
      <c r="BN162" s="74">
        <f>'2024'!BH16</f>
        <v>1.6</v>
      </c>
      <c r="BO162" s="74">
        <f>'2024'!BI16</f>
        <v>2.6</v>
      </c>
      <c r="BP162" s="74">
        <f>'2024'!BJ16</f>
        <v>32.5</v>
      </c>
      <c r="BQ162" s="23">
        <f>'2024'!BK16</f>
        <v>424</v>
      </c>
      <c r="BR162" s="23">
        <f>'2024'!BL16</f>
        <v>2971</v>
      </c>
      <c r="BS162" s="55">
        <f>'2024'!BM16</f>
        <v>86</v>
      </c>
      <c r="BT162" s="61">
        <f>'2024'!BN16</f>
        <v>4.9000000000000004</v>
      </c>
      <c r="BU162" s="61">
        <f>'2024'!BO16</f>
        <v>2</v>
      </c>
      <c r="BV162" s="61">
        <f>'2024'!BP16</f>
        <v>7</v>
      </c>
      <c r="BW162" s="72">
        <f>'2024'!BQ16</f>
        <v>2.12</v>
      </c>
      <c r="BX162" s="61">
        <f>'2024'!BR16</f>
        <v>10</v>
      </c>
      <c r="BY162" s="22">
        <f>'2024'!BS16</f>
        <v>2224</v>
      </c>
      <c r="BZ162" s="23">
        <f>'2024'!BT16</f>
        <v>2533</v>
      </c>
      <c r="CA162" s="23">
        <f>'2024'!BU16</f>
        <v>13</v>
      </c>
      <c r="CB162" s="23">
        <f>'2024'!BV16</f>
        <v>5</v>
      </c>
      <c r="CC162" s="23">
        <f>'2024'!BW16</f>
        <v>274</v>
      </c>
      <c r="CD162" s="23">
        <f>'2024'!BX16</f>
        <v>159</v>
      </c>
      <c r="CE162" s="23">
        <f>'2024'!BY16</f>
        <v>68.2</v>
      </c>
      <c r="CF162" s="74">
        <f>'2024'!BZ16</f>
        <v>7.3</v>
      </c>
      <c r="CG162" s="74">
        <f>'2024'!CA16</f>
        <v>3.9</v>
      </c>
      <c r="CH162" s="74">
        <f>'2024'!CB16</f>
        <v>50</v>
      </c>
      <c r="CI162" s="23">
        <f>'2024'!CC16</f>
        <v>149</v>
      </c>
      <c r="CJ162" s="23">
        <f>'2024'!CD16</f>
        <v>1638</v>
      </c>
      <c r="CK162" s="55">
        <f>'2024'!CE16</f>
        <v>40</v>
      </c>
      <c r="CL162" s="61">
        <f>'2024'!CF16</f>
        <v>3.7</v>
      </c>
      <c r="CM162" s="61">
        <f>'2024'!CG16</f>
        <v>2</v>
      </c>
      <c r="CN162" s="61">
        <f>'2024'!CH16</f>
        <v>4</v>
      </c>
      <c r="CO162" s="73">
        <f>'2024'!CI16</f>
        <v>1.6</v>
      </c>
      <c r="CP162" s="62">
        <f>'2024'!CJ16</f>
        <v>4</v>
      </c>
      <c r="CQ162" s="22">
        <f>'2024'!CK16</f>
        <v>4231</v>
      </c>
      <c r="CR162" s="23">
        <f>'2024'!CL16</f>
        <v>4303</v>
      </c>
      <c r="CS162" s="23">
        <f>'2024'!CM16</f>
        <v>39</v>
      </c>
      <c r="CT162" s="23">
        <f>'2024'!CN16</f>
        <v>14</v>
      </c>
      <c r="CU162" s="23">
        <f>'2024'!CO16</f>
        <v>508</v>
      </c>
      <c r="CV162" s="23">
        <f>'2024'!CP16</f>
        <v>299</v>
      </c>
      <c r="CW162" s="23">
        <f>'2024'!CQ16</f>
        <v>68</v>
      </c>
      <c r="CX162" s="24">
        <f>'2024'!CR16</f>
        <v>6.1</v>
      </c>
      <c r="CY162" s="24">
        <f>'2024'!CS16</f>
        <v>2.5</v>
      </c>
      <c r="CZ162" s="23">
        <f>'2024'!CT16</f>
        <v>48.5</v>
      </c>
      <c r="DA162" s="23">
        <f>'2024'!CU16</f>
        <v>541</v>
      </c>
      <c r="DB162" s="23">
        <f>'2024'!CV16</f>
        <v>2435</v>
      </c>
      <c r="DC162" s="55">
        <f>'2024'!CW16</f>
        <v>88</v>
      </c>
      <c r="DD162" s="61">
        <f>'2024'!CX16</f>
        <v>6.1</v>
      </c>
      <c r="DE162" s="61">
        <f>'2024'!CY16</f>
        <v>11</v>
      </c>
      <c r="DF162" s="61">
        <f>'2024'!CZ16</f>
        <v>15</v>
      </c>
      <c r="DG162" s="73">
        <f>'2024'!DA16</f>
        <v>4.08</v>
      </c>
      <c r="DH162" s="62">
        <f>'2024'!DB16</f>
        <v>17</v>
      </c>
      <c r="DI162" s="22">
        <f>'2024'!DC16</f>
        <v>3700</v>
      </c>
      <c r="DJ162" s="23">
        <f>'2024'!DD16</f>
        <v>4055</v>
      </c>
      <c r="DK162" s="23">
        <f>'2024'!DE16</f>
        <v>38</v>
      </c>
      <c r="DL162" s="23">
        <f>'2024'!DF16</f>
        <v>12</v>
      </c>
      <c r="DM162" s="23">
        <f>'2024'!DG16</f>
        <v>430</v>
      </c>
      <c r="DN162" s="23">
        <f>'2024'!DH16</f>
        <v>270</v>
      </c>
      <c r="DO162" s="23">
        <f>'2024'!DI16</f>
        <v>71.2</v>
      </c>
      <c r="DP162" s="74">
        <f>'2024'!DJ16</f>
        <v>5.4</v>
      </c>
      <c r="DQ162" s="74">
        <f>'2024'!DK16</f>
        <v>3.4</v>
      </c>
      <c r="DR162" s="74">
        <f>'2024'!DL16</f>
        <v>47.3</v>
      </c>
      <c r="DS162" s="23">
        <f>'2024'!DM16</f>
        <v>321</v>
      </c>
      <c r="DT162" s="23">
        <f>'2024'!DN16</f>
        <v>1944</v>
      </c>
      <c r="DU162" s="55">
        <f>'2024'!DO16</f>
        <v>75</v>
      </c>
      <c r="DV162" s="61">
        <f>'2024'!DP16</f>
        <v>4.3</v>
      </c>
      <c r="DW162" s="61">
        <f>'2024'!DQ16</f>
        <v>1</v>
      </c>
      <c r="DX162" s="61">
        <f>'2024'!DR16</f>
        <v>5</v>
      </c>
      <c r="DY162" s="73">
        <f>'2024'!DS16</f>
        <v>1.57</v>
      </c>
      <c r="DZ162" s="62">
        <f>'2024'!DT16</f>
        <v>12</v>
      </c>
      <c r="EA162" s="22">
        <f>'2024'!DU16</f>
        <v>2696</v>
      </c>
      <c r="EB162" s="23">
        <f>'2024'!DV16</f>
        <v>3205</v>
      </c>
      <c r="EC162" s="23">
        <f>'2024'!DW16</f>
        <v>24</v>
      </c>
      <c r="ED162" s="23">
        <f>'2024'!DX16</f>
        <v>8</v>
      </c>
      <c r="EE162" s="23">
        <f>'2024'!DY16</f>
        <v>305</v>
      </c>
      <c r="EF162" s="23">
        <f>'2024'!DZ16</f>
        <v>190</v>
      </c>
      <c r="EG162" s="23">
        <f>'2024'!EA16</f>
        <v>73.2</v>
      </c>
      <c r="EH162" s="24">
        <f>'2024'!EB16</f>
        <v>7.5</v>
      </c>
      <c r="EI162" s="24">
        <f>'2024'!EC16</f>
        <v>4.2</v>
      </c>
      <c r="EJ162" s="24">
        <f>'2024'!ED16</f>
        <v>47.4</v>
      </c>
      <c r="EK162" s="23">
        <f>'2024'!EE16</f>
        <v>221</v>
      </c>
      <c r="EL162" s="23">
        <f>'2024'!EF16</f>
        <v>2532</v>
      </c>
      <c r="EM162" s="55">
        <f>'2024'!EG16</f>
        <v>35</v>
      </c>
      <c r="EN162" s="73">
        <f>'2024'!EH16</f>
        <v>6.3</v>
      </c>
      <c r="EO162" s="61">
        <f>'2024'!EI16</f>
        <v>3</v>
      </c>
      <c r="EP162" s="61">
        <f>'2024'!EJ16</f>
        <v>4</v>
      </c>
      <c r="EQ162" s="73">
        <f>'2024'!EK16</f>
        <v>2.83</v>
      </c>
      <c r="ER162" s="62">
        <f>'2024'!EL16</f>
        <v>8</v>
      </c>
    </row>
    <row r="163" spans="1:148" ht="15.75" customHeight="1" x14ac:dyDescent="0.2">
      <c r="A163" s="111">
        <f t="shared" si="8"/>
        <v>161</v>
      </c>
      <c r="B163" s="109">
        <f>'2025'!A18</f>
        <v>16</v>
      </c>
      <c r="C163" s="109">
        <v>2025</v>
      </c>
      <c r="D163" s="86" t="str">
        <f>'2025'!B18</f>
        <v>Payton Thorne</v>
      </c>
      <c r="E163" s="86" t="str" cm="1">
        <f t="array" ref="E163">_xlfn.IFS(F163&gt;13,"Cornerstone",AND(F163&gt;11.5,F163&lt;13),"Elite",AND(F163&gt;10,F163&lt;11.5),"Elite Upside",AND(F163&gt;=8.5,F163&lt;10),"Upside",AND(F163&gt;6.25,F163&lt;8.5),"Upside Lite",AND(F163&gt;4.5,F163&lt;6.25),"Outlier",AND(F163&gt;=3.5,F163&lt;4.5),"Outlier Lite",F163&lt;3.5,"Purgatory")</f>
        <v>Purgatory</v>
      </c>
      <c r="F163" s="11">
        <f>'2025'!C18</f>
        <v>2.5587500000000003</v>
      </c>
      <c r="G163" s="11">
        <f t="shared" si="9"/>
        <v>22.2</v>
      </c>
      <c r="H163" s="245">
        <f t="shared" si="10"/>
        <v>-0.78969182809739358</v>
      </c>
      <c r="I163" s="43" t="str">
        <f>'2025'!D18</f>
        <v>Auburn</v>
      </c>
      <c r="J163" s="14">
        <f>'2025'!E18</f>
        <v>1</v>
      </c>
      <c r="K163" s="44">
        <f>'2025'!F18</f>
        <v>37068</v>
      </c>
      <c r="L163" s="15">
        <f>'2025'!G18</f>
        <v>24.271232876712329</v>
      </c>
      <c r="M163" s="15" t="str">
        <f>'2025'!H18</f>
        <v>RS SR</v>
      </c>
      <c r="N163" s="15">
        <f>'2025'!I18</f>
        <v>23.852054794520548</v>
      </c>
      <c r="O163" s="15" t="str">
        <f>'2025'!J18</f>
        <v>Game Manager</v>
      </c>
      <c r="P163" s="14">
        <f>'2025'!K18</f>
        <v>74</v>
      </c>
      <c r="Q163" s="14">
        <f>'2025'!L18</f>
        <v>203</v>
      </c>
      <c r="R163" s="15">
        <f t="shared" si="11"/>
        <v>26.063368927322223</v>
      </c>
      <c r="S163" s="14">
        <f>'2025'!M18</f>
        <v>4.7</v>
      </c>
      <c r="T163" s="16">
        <f>'2025'!N18</f>
        <v>0</v>
      </c>
      <c r="U163" s="46">
        <f>'2025'!O18</f>
        <v>0.34808612440191389</v>
      </c>
      <c r="V163" s="47">
        <f>'2025'!P18</f>
        <v>0.9805471124620061</v>
      </c>
      <c r="W163" s="47">
        <f>'2025'!Q18</f>
        <v>0.9302083333333333</v>
      </c>
      <c r="X163" s="47">
        <f>'2025'!R18</f>
        <v>0.83167377904220008</v>
      </c>
      <c r="Y163" s="47">
        <f>'2025'!S18</f>
        <v>0.85664666877170825</v>
      </c>
      <c r="Z163" s="17">
        <f>'2025'!T18</f>
        <v>0.91859689061685712</v>
      </c>
      <c r="AA163" s="17">
        <f>'2025'!U18</f>
        <v>0.91859689061685712</v>
      </c>
      <c r="AB163" s="17">
        <f>'2025'!V18</f>
        <v>0.25476279417258124</v>
      </c>
      <c r="AC163" s="17">
        <f>'2025'!W18</f>
        <v>0.2069767441860465</v>
      </c>
      <c r="AD163" s="17">
        <f>'2025'!X18</f>
        <v>0.23086976917931387</v>
      </c>
      <c r="AE163" s="18">
        <f>'2025'!Y18</f>
        <v>0.23086976917931387</v>
      </c>
      <c r="AF163" s="19">
        <f>'2025'!Z18</f>
        <v>20.194520547945206</v>
      </c>
      <c r="AG163" s="20">
        <f>'2025'!AA18</f>
        <v>83.202160141205923</v>
      </c>
      <c r="AH163" s="71">
        <f>'2025'!AB18</f>
        <v>0.62382445141065834</v>
      </c>
      <c r="AI163" s="102">
        <f>'2025'!AC18</f>
        <v>13.633165829145728</v>
      </c>
      <c r="AJ163" s="71">
        <f>'2025'!AD18</f>
        <v>0.73099999999999998</v>
      </c>
      <c r="AK163" s="71">
        <f>'2025'!AE18</f>
        <v>4.8000000000000001E-2</v>
      </c>
      <c r="AL163" s="71">
        <f>'2025'!AF18</f>
        <v>1.7000000000000001E-2</v>
      </c>
      <c r="AM163" s="70">
        <f>'2025'!AG18</f>
        <v>0.44299999999999995</v>
      </c>
      <c r="AN163" s="20">
        <f>'2025'!AH18</f>
        <v>6.2</v>
      </c>
      <c r="AO163" s="20">
        <f>'2025'!AI18</f>
        <v>0.13636363636363635</v>
      </c>
      <c r="AP163" s="76">
        <f>'2025'!AJ18</f>
        <v>2.41</v>
      </c>
      <c r="AQ163" s="21">
        <f>'2025'!AK18</f>
        <v>4</v>
      </c>
      <c r="AR163" s="21">
        <f>'2025'!AL18</f>
        <v>8</v>
      </c>
      <c r="AS163" s="21">
        <f>'2025'!AM18</f>
        <v>3</v>
      </c>
      <c r="AT163" s="21">
        <f>'2025'!AN18</f>
        <v>1</v>
      </c>
      <c r="AU163" s="21">
        <f>'2025'!AO18</f>
        <v>10</v>
      </c>
      <c r="AV163" s="21">
        <f>'2025'!AP18</f>
        <v>2</v>
      </c>
      <c r="AW163" s="21">
        <f>'2025'!AQ18</f>
        <v>8</v>
      </c>
      <c r="AX163" s="21">
        <f>'2025'!AR18</f>
        <v>6</v>
      </c>
      <c r="AY163" s="21">
        <f>'2025'!AS18</f>
        <v>2</v>
      </c>
      <c r="AZ163" s="21">
        <f>'2025'!AT18</f>
        <v>4</v>
      </c>
      <c r="BA163" s="21">
        <f>'2025'!AU18</f>
        <v>0</v>
      </c>
      <c r="BB163" s="21">
        <f>'2025'!AV18</f>
        <v>0</v>
      </c>
      <c r="BC163" s="21">
        <f>'2025'!AW18</f>
        <v>7.0900000000000007</v>
      </c>
      <c r="BD163" s="21">
        <f>'2025'!AX18</f>
        <v>5.3175000000000008</v>
      </c>
      <c r="BE163" s="21">
        <f>'2025'!AY18</f>
        <v>0.75</v>
      </c>
      <c r="BF163" s="130">
        <f>'2025'!AZ18</f>
        <v>0</v>
      </c>
      <c r="BG163" s="103">
        <f>'2025'!BA18</f>
        <v>582</v>
      </c>
      <c r="BH163" s="23">
        <f>'2025'!BB18</f>
        <v>1672</v>
      </c>
      <c r="BI163" s="23">
        <f>'2025'!BC18</f>
        <v>3</v>
      </c>
      <c r="BJ163" s="23">
        <f>'2025'!BD18</f>
        <v>3</v>
      </c>
      <c r="BK163" s="23">
        <f>'2025'!BE18</f>
        <v>86</v>
      </c>
      <c r="BL163" s="23">
        <f>'2025'!BF18</f>
        <v>49</v>
      </c>
      <c r="BM163" s="23">
        <f>'2025'!BG18</f>
        <v>72.2</v>
      </c>
      <c r="BN163" s="74">
        <f>'2025'!BH18</f>
        <v>5.7</v>
      </c>
      <c r="BO163" s="74">
        <f>'2025'!BI18</f>
        <v>4</v>
      </c>
      <c r="BP163" s="74">
        <f>'2025'!BJ18</f>
        <v>66.7</v>
      </c>
      <c r="BQ163" s="23">
        <f>'2025'!BK18</f>
        <v>98</v>
      </c>
      <c r="BR163" s="23">
        <f>'2025'!BL18</f>
        <v>762</v>
      </c>
      <c r="BS163" s="55">
        <f>'2025'!BM18</f>
        <v>19</v>
      </c>
      <c r="BT163" s="61">
        <f>'2025'!BN18</f>
        <v>5.2</v>
      </c>
      <c r="BU163" s="61">
        <f>'2025'!BO18</f>
        <v>1</v>
      </c>
      <c r="BV163" s="61">
        <f>'2025'!BP18</f>
        <v>5</v>
      </c>
      <c r="BW163" s="72">
        <f>'2025'!BQ18</f>
        <v>2.89</v>
      </c>
      <c r="BX163" s="61">
        <f>'2025'!BR18</f>
        <v>3</v>
      </c>
      <c r="BY163" s="22">
        <f>'2025'!BS18</f>
        <v>3226</v>
      </c>
      <c r="BZ163" s="23">
        <f>'2025'!BT18</f>
        <v>3290</v>
      </c>
      <c r="CA163" s="23">
        <f>'2025'!BU18</f>
        <v>27</v>
      </c>
      <c r="CB163" s="23">
        <f>'2025'!BV18</f>
        <v>10</v>
      </c>
      <c r="CC163" s="23">
        <f>'2025'!BW18</f>
        <v>390</v>
      </c>
      <c r="CD163" s="23">
        <f>'2025'!BX18</f>
        <v>235</v>
      </c>
      <c r="CE163" s="23">
        <f>'2025'!BY18</f>
        <v>70.3</v>
      </c>
      <c r="CF163" s="74">
        <f>'2025'!BZ18</f>
        <v>5.8</v>
      </c>
      <c r="CG163" s="74">
        <f>'2025'!CA18</f>
        <v>2.8</v>
      </c>
      <c r="CH163" s="74">
        <f>'2025'!CB18</f>
        <v>45.7</v>
      </c>
      <c r="CI163" s="23">
        <f>'2025'!CC18</f>
        <v>298</v>
      </c>
      <c r="CJ163" s="23">
        <f>'2025'!CD18</f>
        <v>2439</v>
      </c>
      <c r="CK163" s="55">
        <f>'2025'!CE18</f>
        <v>72</v>
      </c>
      <c r="CL163" s="61">
        <f>'2025'!CF18</f>
        <v>4.0999999999999996</v>
      </c>
      <c r="CM163" s="61">
        <f>'2025'!CG18</f>
        <v>4</v>
      </c>
      <c r="CN163" s="61">
        <f>'2025'!CH18</f>
        <v>9</v>
      </c>
      <c r="CO163" s="73">
        <f>'2025'!CI18</f>
        <v>1.49</v>
      </c>
      <c r="CP163" s="62">
        <f>'2025'!CJ18</f>
        <v>13</v>
      </c>
      <c r="CQ163" s="22">
        <f>'2025'!CK18</f>
        <v>2679</v>
      </c>
      <c r="CR163" s="23">
        <f>'2025'!CL18</f>
        <v>2880</v>
      </c>
      <c r="CS163" s="23">
        <f>'2025'!CM18</f>
        <v>19</v>
      </c>
      <c r="CT163" s="23">
        <f>'2025'!CN18</f>
        <v>11</v>
      </c>
      <c r="CU163" s="23">
        <f>'2025'!CO18</f>
        <v>390</v>
      </c>
      <c r="CV163" s="23">
        <f>'2025'!CP18</f>
        <v>242</v>
      </c>
      <c r="CW163" s="23">
        <f>'2025'!CQ18</f>
        <v>71.7</v>
      </c>
      <c r="CX163" s="24">
        <f>'2025'!CR18</f>
        <v>4.2</v>
      </c>
      <c r="CY163" s="24">
        <f>'2025'!CS18</f>
        <v>3</v>
      </c>
      <c r="CZ163" s="23">
        <f>'2025'!CT18</f>
        <v>44.3</v>
      </c>
      <c r="DA163" s="23">
        <f>'2025'!CU18</f>
        <v>174</v>
      </c>
      <c r="DB163" s="23">
        <f>'2025'!CV18</f>
        <v>1497</v>
      </c>
      <c r="DC163" s="55">
        <f>'2025'!CW18</f>
        <v>46</v>
      </c>
      <c r="DD163" s="61">
        <f>'2025'!CX18</f>
        <v>3.8</v>
      </c>
      <c r="DE163" s="61">
        <f>'2025'!CY18</f>
        <v>1</v>
      </c>
      <c r="DF163" s="61">
        <f>'2025'!CZ18</f>
        <v>5</v>
      </c>
      <c r="DG163" s="73">
        <f>'2025'!DA18</f>
        <v>2.63</v>
      </c>
      <c r="DH163" s="62">
        <f>'2025'!DB18</f>
        <v>6</v>
      </c>
      <c r="DI163" s="22">
        <f>'2025'!DC18</f>
        <v>1754</v>
      </c>
      <c r="DJ163" s="23">
        <f>'2025'!DD18</f>
        <v>2109</v>
      </c>
      <c r="DK163" s="23">
        <f>'2025'!DE18</f>
        <v>16</v>
      </c>
      <c r="DL163" s="23">
        <f>'2025'!DF18</f>
        <v>10</v>
      </c>
      <c r="DM163" s="23">
        <f>'2025'!DG18</f>
        <v>266</v>
      </c>
      <c r="DN163" s="23">
        <f>'2025'!DH18</f>
        <v>162</v>
      </c>
      <c r="DO163" s="23">
        <f>'2025'!DI18</f>
        <v>70.2</v>
      </c>
      <c r="DP163" s="74">
        <f>'2025'!DJ18</f>
        <v>4.8</v>
      </c>
      <c r="DQ163" s="74">
        <f>'2025'!DK18</f>
        <v>3.6</v>
      </c>
      <c r="DR163" s="74">
        <f>'2025'!DL18</f>
        <v>37.799999999999997</v>
      </c>
      <c r="DS163" s="23">
        <f>'2025'!DM18</f>
        <v>682</v>
      </c>
      <c r="DT163" s="23">
        <f>'2025'!DN18</f>
        <v>2677</v>
      </c>
      <c r="DU163" s="55">
        <f>'2025'!DO18</f>
        <v>110</v>
      </c>
      <c r="DV163" s="61">
        <f>'2025'!DP18</f>
        <v>6.2</v>
      </c>
      <c r="DW163" s="61">
        <f>'2025'!DQ18</f>
        <v>3</v>
      </c>
      <c r="DX163" s="61">
        <f>'2025'!DR18</f>
        <v>15</v>
      </c>
      <c r="DY163" s="73">
        <f>'2025'!DS18</f>
        <v>2.41</v>
      </c>
      <c r="DZ163" s="62">
        <f>'2025'!DT18</f>
        <v>23</v>
      </c>
      <c r="EA163" s="22">
        <f>'2025'!DU18</f>
        <v>2713</v>
      </c>
      <c r="EB163" s="23">
        <f>'2025'!DV18</f>
        <v>3167</v>
      </c>
      <c r="EC163" s="23">
        <f>'2025'!DW18</f>
        <v>21</v>
      </c>
      <c r="ED163" s="23">
        <f>'2025'!DX18</f>
        <v>9</v>
      </c>
      <c r="EE163" s="23">
        <f>'2025'!DY18</f>
        <v>319</v>
      </c>
      <c r="EF163" s="23">
        <f>'2025'!DZ18</f>
        <v>199</v>
      </c>
      <c r="EG163" s="23">
        <f>'2025'!EA18</f>
        <v>73.099999999999994</v>
      </c>
      <c r="EH163" s="24">
        <f>'2025'!EB18</f>
        <v>3</v>
      </c>
      <c r="EI163" s="24">
        <f>'2025'!EC18</f>
        <v>1.7</v>
      </c>
      <c r="EJ163" s="24">
        <f>'2025'!ED18</f>
        <v>42.6</v>
      </c>
      <c r="EK163" s="23">
        <f>'2025'!EE18</f>
        <v>445</v>
      </c>
      <c r="EL163" s="23">
        <f>'2025'!EF18</f>
        <v>2150</v>
      </c>
      <c r="EM163" s="55">
        <f>'2025'!EG18</f>
        <v>86</v>
      </c>
      <c r="EN163" s="73">
        <f>'2025'!EH18</f>
        <v>5.2</v>
      </c>
      <c r="EO163" s="61">
        <f>'2025'!EI18</f>
        <v>2</v>
      </c>
      <c r="EP163" s="61">
        <f>'2025'!EJ18</f>
        <v>8</v>
      </c>
      <c r="EQ163" s="73">
        <f>'2025'!EK18</f>
        <v>1.84</v>
      </c>
      <c r="ER163" s="62">
        <f>'2025'!EL18</f>
        <v>12</v>
      </c>
    </row>
    <row r="164" spans="1:148" ht="15.75" customHeight="1" x14ac:dyDescent="0.2">
      <c r="A164" s="111">
        <f t="shared" si="8"/>
        <v>162</v>
      </c>
      <c r="B164" s="109">
        <f>'2016'!A17</f>
        <v>14</v>
      </c>
      <c r="C164" s="109">
        <v>2016</v>
      </c>
      <c r="D164" s="86" t="str">
        <f>'2016'!B17</f>
        <v>Jacoby Brissett</v>
      </c>
      <c r="E164" s="86" t="str" cm="1">
        <f t="array" ref="E164">_xlfn.IFS(F164&gt;13,"Cornerstone",AND(F164&gt;11.5,F164&lt;13),"Elite",AND(F164&gt;10,F164&lt;11.5),"Elite Upside",AND(F164&gt;=8.5,F164&lt;10),"Upside",AND(F164&gt;6.25,F164&lt;8.5),"Upside Lite",AND(F164&gt;4.5,F164&lt;6.25),"Outlier",AND(F164&gt;=3.5,F164&lt;4.5),"Outlier Lite",F164&lt;3.5,"Purgatory")</f>
        <v>Purgatory</v>
      </c>
      <c r="F164" s="11">
        <f>'2016'!C17</f>
        <v>2.5206250000000008</v>
      </c>
      <c r="G164" s="11">
        <f t="shared" si="9"/>
        <v>21.7</v>
      </c>
      <c r="H164" s="245">
        <f t="shared" si="10"/>
        <v>-0.80082202119270618</v>
      </c>
      <c r="I164" s="43" t="str">
        <f>'2016'!D17</f>
        <v>North Carolina State</v>
      </c>
      <c r="J164" s="14">
        <f>'2016'!E17</f>
        <v>4</v>
      </c>
      <c r="K164" s="44">
        <f>'2016'!F17</f>
        <v>33949</v>
      </c>
      <c r="L164" s="15">
        <f>'2016'!G17</f>
        <v>32.816438356164383</v>
      </c>
      <c r="M164" s="15" t="str">
        <f>'2016'!H17</f>
        <v>RS SR</v>
      </c>
      <c r="N164" s="15">
        <f>'2016'!I17</f>
        <v>23.391780821917809</v>
      </c>
      <c r="O164" s="15" t="str">
        <f>'2016'!J17</f>
        <v>Run First</v>
      </c>
      <c r="P164" s="14">
        <f>'2016'!K17</f>
        <v>76</v>
      </c>
      <c r="Q164" s="14">
        <f>'2016'!L17</f>
        <v>235</v>
      </c>
      <c r="R164" s="15">
        <f t="shared" si="11"/>
        <v>28.604781240033397</v>
      </c>
      <c r="S164" s="14">
        <f>'2016'!M17</f>
        <v>4.9400000000000004</v>
      </c>
      <c r="T164" s="16">
        <f>'2016'!N17</f>
        <v>3</v>
      </c>
      <c r="U164" s="46">
        <f>'2016'!O17</f>
        <v>8.5335542667771339E-2</v>
      </c>
      <c r="V164" s="47">
        <f>'2016'!P17</f>
        <v>0.1309148264984227</v>
      </c>
      <c r="W164" s="47">
        <f>'2016'!Q17</f>
        <v>0</v>
      </c>
      <c r="X164" s="47">
        <f>'2016'!R17</f>
        <v>0.98265460030165908</v>
      </c>
      <c r="Y164" s="47">
        <f>'2016'!S17</f>
        <v>0.9711678832116788</v>
      </c>
      <c r="Z164" s="17">
        <f>'2016'!T17</f>
        <v>0.97691124175666899</v>
      </c>
      <c r="AA164" s="17">
        <f>'2016'!U17</f>
        <v>0.87922011758100216</v>
      </c>
      <c r="AB164" s="17">
        <f>'2016'!V17</f>
        <v>0.25852972212451636</v>
      </c>
      <c r="AC164" s="17">
        <f>'2016'!W17</f>
        <v>0.20308663626797616</v>
      </c>
      <c r="AD164" s="17">
        <f>'2016'!X17</f>
        <v>0.23080817919624624</v>
      </c>
      <c r="AE164" s="18">
        <f>'2016'!Y17</f>
        <v>0.20772736127662161</v>
      </c>
      <c r="AF164" s="19">
        <f>'2016'!Z17</f>
        <v>21.734246575342464</v>
      </c>
      <c r="AG164" s="20">
        <f>'2016'!AA17</f>
        <v>78.920542556223921</v>
      </c>
      <c r="AH164" s="71">
        <f>'2016'!AB17</f>
        <v>0.59547738693467334</v>
      </c>
      <c r="AI164" s="102">
        <f>'2016'!AC17</f>
        <v>11.227848101265822</v>
      </c>
      <c r="AJ164" s="71">
        <f>'2016'!AD17</f>
        <v>0.71299999999999997</v>
      </c>
      <c r="AK164" s="71">
        <f>'2016'!AE17</f>
        <v>4.4000000000000004E-2</v>
      </c>
      <c r="AL164" s="71">
        <f>'2016'!AF17</f>
        <v>2.8999999999999998E-2</v>
      </c>
      <c r="AM164" s="70">
        <f>'2016'!AG17</f>
        <v>0.46200000000000002</v>
      </c>
      <c r="AN164" s="20">
        <f>'2016'!AH17</f>
        <v>7.1</v>
      </c>
      <c r="AO164" s="20">
        <f>'2016'!AI17</f>
        <v>0.21621621621621623</v>
      </c>
      <c r="AP164" s="76">
        <f>'2016'!AJ17</f>
        <v>3.51</v>
      </c>
      <c r="AQ164" s="21">
        <f>'2016'!AK17</f>
        <v>1</v>
      </c>
      <c r="AR164" s="21">
        <f>'2016'!AL17</f>
        <v>3</v>
      </c>
      <c r="AS164" s="21">
        <f>'2016'!AM17</f>
        <v>1</v>
      </c>
      <c r="AT164" s="21">
        <f>'2016'!AN17</f>
        <v>0</v>
      </c>
      <c r="AU164" s="21">
        <f>'2016'!AO17</f>
        <v>7</v>
      </c>
      <c r="AV164" s="21">
        <f>'2016'!AP17</f>
        <v>3</v>
      </c>
      <c r="AW164" s="21">
        <f>'2016'!AQ17</f>
        <v>8</v>
      </c>
      <c r="AX164" s="21">
        <f>'2016'!AR17</f>
        <v>8</v>
      </c>
      <c r="AY164" s="21">
        <f>'2016'!AS17</f>
        <v>6</v>
      </c>
      <c r="AZ164" s="21">
        <f>'2016'!AT17</f>
        <v>8</v>
      </c>
      <c r="BA164" s="21">
        <f>'2016'!AU17</f>
        <v>3</v>
      </c>
      <c r="BB164" s="21">
        <f>'2016'!AV17</f>
        <v>0</v>
      </c>
      <c r="BC164" s="21">
        <f>'2016'!AW17</f>
        <v>3.81</v>
      </c>
      <c r="BD164" s="21">
        <f>'2016'!AX17</f>
        <v>3.81</v>
      </c>
      <c r="BE164" s="21">
        <f>'2016'!AY17</f>
        <v>1.125</v>
      </c>
      <c r="BF164" s="130">
        <f>'2016'!AZ17</f>
        <v>0.5625</v>
      </c>
      <c r="BG164" s="103">
        <f>'2016'!BA17</f>
        <v>206</v>
      </c>
      <c r="BH164" s="23">
        <f>'2016'!BB17</f>
        <v>2414</v>
      </c>
      <c r="BI164" s="23">
        <f>'2016'!BC17</f>
        <v>2</v>
      </c>
      <c r="BJ164" s="23">
        <f>'2016'!BD17</f>
        <v>4</v>
      </c>
      <c r="BK164" s="23">
        <f>'2016'!BE17</f>
        <v>39</v>
      </c>
      <c r="BL164" s="23">
        <f>'2016'!BF17</f>
        <v>18</v>
      </c>
      <c r="BM164" s="23">
        <f>'2016'!BG17</f>
        <v>0</v>
      </c>
      <c r="BN164" s="74">
        <f>'2016'!BH17</f>
        <v>0</v>
      </c>
      <c r="BO164" s="74">
        <f>'2016'!BI17</f>
        <v>0</v>
      </c>
      <c r="BP164" s="74">
        <f>'2016'!BJ17</f>
        <v>0</v>
      </c>
      <c r="BQ164" s="23">
        <f>'2016'!BK17</f>
        <v>0</v>
      </c>
      <c r="BR164" s="23">
        <f>'2016'!BL17</f>
        <v>1</v>
      </c>
      <c r="BS164" s="55">
        <f>'2016'!BM17</f>
        <v>0</v>
      </c>
      <c r="BT164" s="61">
        <f>'2016'!BN17</f>
        <v>0</v>
      </c>
      <c r="BU164" s="61">
        <f>'2016'!BO17</f>
        <v>0</v>
      </c>
      <c r="BV164" s="61">
        <f>'2016'!BP17</f>
        <v>0</v>
      </c>
      <c r="BW164" s="72">
        <f>'2016'!BQ17</f>
        <v>0</v>
      </c>
      <c r="BX164" s="61">
        <f>'2016'!BR17</f>
        <v>0</v>
      </c>
      <c r="BY164" s="22">
        <f>'2016'!BS17</f>
        <v>249</v>
      </c>
      <c r="BZ164" s="23">
        <f>'2016'!BT17</f>
        <v>1902</v>
      </c>
      <c r="CA164" s="23">
        <f>'2016'!BU17</f>
        <v>1</v>
      </c>
      <c r="CB164" s="23">
        <f>'2016'!BV17</f>
        <v>0</v>
      </c>
      <c r="CC164" s="23">
        <f>'2016'!BW17</f>
        <v>35</v>
      </c>
      <c r="CD164" s="23">
        <f>'2016'!BX17</f>
        <v>23</v>
      </c>
      <c r="CE164" s="23">
        <f>'2016'!BY17</f>
        <v>0</v>
      </c>
      <c r="CF164" s="74">
        <f>'2016'!BZ17</f>
        <v>0</v>
      </c>
      <c r="CG164" s="74">
        <f>'2016'!CA17</f>
        <v>0</v>
      </c>
      <c r="CH164" s="74">
        <f>'2016'!CB17</f>
        <v>0</v>
      </c>
      <c r="CI164" s="23">
        <f>'2016'!CC17</f>
        <v>0</v>
      </c>
      <c r="CJ164" s="23">
        <f>'2016'!CD17</f>
        <v>1</v>
      </c>
      <c r="CK164" s="55">
        <f>'2016'!CE17</f>
        <v>0</v>
      </c>
      <c r="CL164" s="61">
        <f>'2016'!CF17</f>
        <v>0</v>
      </c>
      <c r="CM164" s="61">
        <f>'2016'!CG17</f>
        <v>0</v>
      </c>
      <c r="CN164" s="61">
        <f>'2016'!CH17</f>
        <v>0</v>
      </c>
      <c r="CO164" s="73">
        <f>'2016'!CI17</f>
        <v>0</v>
      </c>
      <c r="CP164" s="62">
        <f>'2016'!CJ17</f>
        <v>0</v>
      </c>
      <c r="CQ164" s="22">
        <f>'2016'!CK17</f>
        <v>0</v>
      </c>
      <c r="CR164" s="23">
        <f>'2016'!CL17</f>
        <v>1</v>
      </c>
      <c r="CS164" s="23">
        <f>'2016'!CM17</f>
        <v>0</v>
      </c>
      <c r="CT164" s="23">
        <f>'2016'!CN17</f>
        <v>0</v>
      </c>
      <c r="CU164" s="23">
        <f>'2016'!CO17</f>
        <v>0</v>
      </c>
      <c r="CV164" s="23">
        <f>'2016'!CP17</f>
        <v>0</v>
      </c>
      <c r="CW164" s="23">
        <f>'2016'!CQ17</f>
        <v>0</v>
      </c>
      <c r="CX164" s="24">
        <f>'2016'!CR17</f>
        <v>0</v>
      </c>
      <c r="CY164" s="24">
        <f>'2016'!CS17</f>
        <v>0</v>
      </c>
      <c r="CZ164" s="23">
        <f>'2016'!CT17</f>
        <v>0</v>
      </c>
      <c r="DA164" s="23">
        <f>'2016'!CU17</f>
        <v>0</v>
      </c>
      <c r="DB164" s="23">
        <f>'2016'!CV17</f>
        <v>1</v>
      </c>
      <c r="DC164" s="55">
        <f>'2016'!CW17</f>
        <v>0</v>
      </c>
      <c r="DD164" s="61">
        <f>'2016'!CX17</f>
        <v>0</v>
      </c>
      <c r="DE164" s="61">
        <f>'2016'!CY17</f>
        <v>0</v>
      </c>
      <c r="DF164" s="61">
        <f>'2016'!CZ17</f>
        <v>0</v>
      </c>
      <c r="DG164" s="73">
        <f>'2016'!DA17</f>
        <v>0</v>
      </c>
      <c r="DH164" s="62">
        <f>'2016'!DB17</f>
        <v>0</v>
      </c>
      <c r="DI164" s="22">
        <f>'2016'!DC17</f>
        <v>2606</v>
      </c>
      <c r="DJ164" s="23">
        <f>'2016'!DD17</f>
        <v>2652</v>
      </c>
      <c r="DK164" s="23">
        <f>'2016'!DE17</f>
        <v>23</v>
      </c>
      <c r="DL164" s="23">
        <f>'2016'!DF17</f>
        <v>5</v>
      </c>
      <c r="DM164" s="23">
        <f>'2016'!DG17</f>
        <v>370</v>
      </c>
      <c r="DN164" s="23">
        <f>'2016'!DH17</f>
        <v>220</v>
      </c>
      <c r="DO164" s="23">
        <f>'2016'!DI17</f>
        <v>71.2</v>
      </c>
      <c r="DP164" s="74">
        <f>'2016'!DJ17</f>
        <v>4.0999999999999996</v>
      </c>
      <c r="DQ164" s="74">
        <f>'2016'!DK17</f>
        <v>3.3</v>
      </c>
      <c r="DR164" s="74">
        <f>'2016'!DL17</f>
        <v>46.2</v>
      </c>
      <c r="DS164" s="23">
        <f>'2016'!DM17</f>
        <v>735</v>
      </c>
      <c r="DT164" s="23">
        <f>'2016'!DN17</f>
        <v>2843</v>
      </c>
      <c r="DU164" s="55">
        <f>'2016'!DO17</f>
        <v>37</v>
      </c>
      <c r="DV164" s="61">
        <f>'2016'!DP17</f>
        <v>7.1</v>
      </c>
      <c r="DW164" s="61">
        <f>'2016'!DQ17</f>
        <v>3</v>
      </c>
      <c r="DX164" s="61">
        <f>'2016'!DR17</f>
        <v>8</v>
      </c>
      <c r="DY164" s="73">
        <f>'2016'!DS17</f>
        <v>3.51</v>
      </c>
      <c r="DZ164" s="62">
        <f>'2016'!DT17</f>
        <v>29</v>
      </c>
      <c r="EA164" s="22">
        <f>'2016'!DU17</f>
        <v>2661</v>
      </c>
      <c r="EB164" s="23">
        <f>'2016'!DV17</f>
        <v>2740</v>
      </c>
      <c r="EC164" s="23">
        <f>'2016'!DW17</f>
        <v>20</v>
      </c>
      <c r="ED164" s="23">
        <f>'2016'!DX17</f>
        <v>6</v>
      </c>
      <c r="EE164" s="23">
        <f>'2016'!DY17</f>
        <v>398</v>
      </c>
      <c r="EF164" s="23">
        <f>'2016'!DZ17</f>
        <v>237</v>
      </c>
      <c r="EG164" s="23">
        <f>'2016'!EA17</f>
        <v>71.3</v>
      </c>
      <c r="EH164" s="24">
        <f>'2016'!EB17</f>
        <v>4.4000000000000004</v>
      </c>
      <c r="EI164" s="24">
        <f>'2016'!EC17</f>
        <v>2.9</v>
      </c>
      <c r="EJ164" s="24">
        <f>'2016'!ED17</f>
        <v>31</v>
      </c>
      <c r="EK164" s="23">
        <f>'2016'!EE17</f>
        <v>579</v>
      </c>
      <c r="EL164" s="23">
        <f>'2016'!EF17</f>
        <v>2851</v>
      </c>
      <c r="EM164" s="55">
        <f>'2016'!EG17</f>
        <v>74</v>
      </c>
      <c r="EN164" s="73">
        <f>'2016'!EH17</f>
        <v>5.3</v>
      </c>
      <c r="EO164" s="61">
        <f>'2016'!EI17</f>
        <v>6</v>
      </c>
      <c r="EP164" s="61">
        <f>'2016'!EJ17</f>
        <v>13</v>
      </c>
      <c r="EQ164" s="73">
        <f>'2016'!EK17</f>
        <v>2.73</v>
      </c>
      <c r="ER164" s="62">
        <f>'2016'!EL17</f>
        <v>21</v>
      </c>
    </row>
    <row r="165" spans="1:148" ht="15.75" customHeight="1" x14ac:dyDescent="0.2">
      <c r="A165" s="111">
        <f t="shared" si="8"/>
        <v>163</v>
      </c>
      <c r="B165" s="109">
        <f>'2026 - WIP'!A29</f>
        <v>27</v>
      </c>
      <c r="C165" s="109">
        <v>2026</v>
      </c>
      <c r="D165" s="86" t="str">
        <f>'2026 - WIP'!B29</f>
        <v>Aidan Chiles</v>
      </c>
      <c r="E165" s="86" t="str" cm="1">
        <f t="array" ref="E165">_xlfn.IFS(F165&gt;13,"Cornerstone",AND(F165&gt;11.5,F165&lt;13),"Elite",AND(F165&gt;10,F165&lt;11.5),"Elite Upside",AND(F165&gt;=8.5,F165&lt;10),"Upside",AND(F165&gt;6.25,F165&lt;8.5),"Upside Lite",AND(F165&gt;4.5,F165&lt;6.25),"Outlier",AND(F165&gt;=3.5,F165&lt;4.5),"Outlier Lite",F165&lt;3.5,"Purgatory")</f>
        <v>Purgatory</v>
      </c>
      <c r="F165" s="11">
        <f>'2026 - WIP'!C29</f>
        <v>2.5078125</v>
      </c>
      <c r="G165" s="11">
        <f t="shared" si="9"/>
        <v>21.2</v>
      </c>
      <c r="H165" s="245">
        <f t="shared" si="10"/>
        <v>-0.80456249592145901</v>
      </c>
      <c r="I165" s="43" t="str">
        <f>'2026 - WIP'!D29</f>
        <v>Michigan State</v>
      </c>
      <c r="J165" s="14">
        <f>'2026 - WIP'!E29</f>
        <v>2</v>
      </c>
      <c r="K165" s="44">
        <f>'2026 - WIP'!F29</f>
        <v>38607</v>
      </c>
      <c r="L165" s="15">
        <f>'2026 - WIP'!G29</f>
        <v>20.054794520547944</v>
      </c>
      <c r="M165" s="15" t="str">
        <f>'2026 - WIP'!H29</f>
        <v>JR</v>
      </c>
      <c r="N165" s="15">
        <f>'2026 - WIP'!I29</f>
        <v>20.635616438356163</v>
      </c>
      <c r="O165" s="15" t="str">
        <f>'2026 - WIP'!J29</f>
        <v>Run First</v>
      </c>
      <c r="P165" s="14">
        <f>'2026 - WIP'!K29</f>
        <v>75</v>
      </c>
      <c r="Q165" s="14">
        <f>'2026 - WIP'!L29</f>
        <v>217</v>
      </c>
      <c r="R165" s="15">
        <f t="shared" si="11"/>
        <v>27.122839881235318</v>
      </c>
      <c r="S165" s="14">
        <f>'2026 - WIP'!M29</f>
        <v>4.7</v>
      </c>
      <c r="T165" s="16">
        <f>'2026 - WIP'!N29</f>
        <v>0</v>
      </c>
      <c r="U165" s="46">
        <f>'2026 - WIP'!O29</f>
        <v>0</v>
      </c>
      <c r="V165" s="47">
        <f>'2026 - WIP'!P29</f>
        <v>0</v>
      </c>
      <c r="W165" s="47">
        <f>'2026 - WIP'!Q29</f>
        <v>9.8157560355781451E-2</v>
      </c>
      <c r="X165" s="47">
        <f>'2026 - WIP'!R29</f>
        <v>0.92281238058846005</v>
      </c>
      <c r="Y165" s="47">
        <f>'2026 - WIP'!S29</f>
        <v>0.98524404086265605</v>
      </c>
      <c r="Z165" s="17">
        <f>'2026 - WIP'!T29</f>
        <v>0.95402821072555799</v>
      </c>
      <c r="AA165" s="17">
        <f>'2026 - WIP'!U29</f>
        <v>0.95402821072555799</v>
      </c>
      <c r="AB165" s="17">
        <f>'2026 - WIP'!V29</f>
        <v>0.23072252580449301</v>
      </c>
      <c r="AC165" s="17">
        <f>'2026 - WIP'!W29</f>
        <v>0.32751091703056767</v>
      </c>
      <c r="AD165" s="17">
        <f>'2026 - WIP'!X29</f>
        <v>0.32751091703056767</v>
      </c>
      <c r="AE165" s="18">
        <f>'2026 - WIP'!Y29</f>
        <v>0.32751091703056767</v>
      </c>
      <c r="AF165" s="19">
        <f>'2026 - WIP'!Z29</f>
        <v>18.983561643835618</v>
      </c>
      <c r="AG165" s="20">
        <f>'2026 - WIP'!AA29</f>
        <v>88.940240150944263</v>
      </c>
      <c r="AH165" s="71">
        <f>'2026 - WIP'!AB29</f>
        <v>0.68627450980392157</v>
      </c>
      <c r="AI165" s="102">
        <f>'2026 - WIP'!AC29</f>
        <v>12.4</v>
      </c>
      <c r="AJ165" s="71">
        <f>'2026 - WIP'!AD29</f>
        <v>0.747</v>
      </c>
      <c r="AK165" s="71">
        <f>'2026 - WIP'!AE29</f>
        <v>3.7999999999999999E-2</v>
      </c>
      <c r="AL165" s="71">
        <f>'2026 - WIP'!AF29</f>
        <v>2.3E-2</v>
      </c>
      <c r="AM165" s="70">
        <f>'2026 - WIP'!AG29</f>
        <v>0.42</v>
      </c>
      <c r="AN165" s="20">
        <f>'2026 - WIP'!AH29</f>
        <v>7.7586206896551726</v>
      </c>
      <c r="AO165" s="20">
        <f>'2026 - WIP'!AI29</f>
        <v>0.41379310344827586</v>
      </c>
      <c r="AP165" s="76">
        <f>'2026 - WIP'!AJ29</f>
        <v>4.72</v>
      </c>
      <c r="AQ165" s="21">
        <f>'2026 - WIP'!AK29</f>
        <v>8</v>
      </c>
      <c r="AR165" s="21">
        <f>'2026 - WIP'!AL29</f>
        <v>4</v>
      </c>
      <c r="AS165" s="21">
        <f>'2026 - WIP'!AM29</f>
        <v>4</v>
      </c>
      <c r="AT165" s="21">
        <f>'2026 - WIP'!AN29</f>
        <v>0</v>
      </c>
      <c r="AU165" s="21">
        <f>'2026 - WIP'!AO29</f>
        <v>9</v>
      </c>
      <c r="AV165" s="21">
        <f>'2026 - WIP'!AP29</f>
        <v>0</v>
      </c>
      <c r="AW165" s="21">
        <f>'2026 - WIP'!AQ29</f>
        <v>10</v>
      </c>
      <c r="AX165" s="21">
        <f>'2026 - WIP'!AR29</f>
        <v>9</v>
      </c>
      <c r="AY165" s="21">
        <f>'2026 - WIP'!AS29</f>
        <v>10</v>
      </c>
      <c r="AZ165" s="21">
        <f>'2026 - WIP'!AT29</f>
        <v>10</v>
      </c>
      <c r="BA165" s="21">
        <f>'2026 - WIP'!AU29</f>
        <v>0</v>
      </c>
      <c r="BB165" s="21">
        <f>'2026 - WIP'!AV29</f>
        <v>0</v>
      </c>
      <c r="BC165" s="21">
        <f>'2026 - WIP'!AW29</f>
        <v>5.05</v>
      </c>
      <c r="BD165" s="21">
        <f>'2026 - WIP'!AX29</f>
        <v>5.05</v>
      </c>
      <c r="BE165" s="21">
        <f>'2026 - WIP'!AY29</f>
        <v>1.4624999999999999</v>
      </c>
      <c r="BF165" s="130">
        <f>'2026 - WIP'!AZ29</f>
        <v>0.73124999999999996</v>
      </c>
      <c r="BG165" s="103">
        <f>'2026 - WIP'!BA29</f>
        <v>0</v>
      </c>
      <c r="BH165" s="23">
        <f>'2026 - WIP'!BB29</f>
        <v>1</v>
      </c>
      <c r="BI165" s="23">
        <f>'2026 - WIP'!BC29</f>
        <v>0</v>
      </c>
      <c r="BJ165" s="23">
        <f>'2026 - WIP'!BD29</f>
        <v>0</v>
      </c>
      <c r="BK165" s="23">
        <f>'2026 - WIP'!BE29</f>
        <v>0</v>
      </c>
      <c r="BL165" s="23">
        <f>'2026 - WIP'!BF29</f>
        <v>0</v>
      </c>
      <c r="BM165" s="23">
        <f>'2026 - WIP'!BG29</f>
        <v>0</v>
      </c>
      <c r="BN165" s="74">
        <f>'2026 - WIP'!BH29</f>
        <v>0</v>
      </c>
      <c r="BO165" s="74">
        <f>'2026 - WIP'!BI29</f>
        <v>0</v>
      </c>
      <c r="BP165" s="74">
        <f>'2026 - WIP'!BJ29</f>
        <v>0</v>
      </c>
      <c r="BQ165" s="23">
        <f>'2026 - WIP'!BK29</f>
        <v>0</v>
      </c>
      <c r="BR165" s="23">
        <f>'2026 - WIP'!BL29</f>
        <v>1</v>
      </c>
      <c r="BS165" s="55">
        <f>'2026 - WIP'!BM29</f>
        <v>0</v>
      </c>
      <c r="BT165" s="61">
        <f>'2026 - WIP'!BN29</f>
        <v>0</v>
      </c>
      <c r="BU165" s="61">
        <f>'2026 - WIP'!BO29</f>
        <v>0</v>
      </c>
      <c r="BV165" s="61">
        <f>'2026 - WIP'!BP29</f>
        <v>0</v>
      </c>
      <c r="BW165" s="72">
        <f>'2026 - WIP'!BQ29</f>
        <v>0</v>
      </c>
      <c r="BX165" s="61">
        <f>'2026 - WIP'!BR29</f>
        <v>0</v>
      </c>
      <c r="BY165" s="22">
        <f>'2026 - WIP'!BS29</f>
        <v>0</v>
      </c>
      <c r="BZ165" s="23">
        <f>'2026 - WIP'!BT29</f>
        <v>1</v>
      </c>
      <c r="CA165" s="23">
        <f>'2026 - WIP'!BU29</f>
        <v>0</v>
      </c>
      <c r="CB165" s="23">
        <f>'2026 - WIP'!BV29</f>
        <v>0</v>
      </c>
      <c r="CC165" s="23">
        <f>'2026 - WIP'!BW29</f>
        <v>0</v>
      </c>
      <c r="CD165" s="23">
        <f>'2026 - WIP'!BX29</f>
        <v>0</v>
      </c>
      <c r="CE165" s="23">
        <f>'2026 - WIP'!BY29</f>
        <v>0</v>
      </c>
      <c r="CF165" s="74">
        <f>'2026 - WIP'!BZ29</f>
        <v>0</v>
      </c>
      <c r="CG165" s="74">
        <f>'2026 - WIP'!CA29</f>
        <v>0</v>
      </c>
      <c r="CH165" s="74">
        <f>'2026 - WIP'!CB29</f>
        <v>0</v>
      </c>
      <c r="CI165" s="23">
        <f>'2026 - WIP'!CC29</f>
        <v>0</v>
      </c>
      <c r="CJ165" s="23">
        <f>'2026 - WIP'!CD29</f>
        <v>1</v>
      </c>
      <c r="CK165" s="55">
        <f>'2026 - WIP'!CE29</f>
        <v>0</v>
      </c>
      <c r="CL165" s="61">
        <f>'2026 - WIP'!CF29</f>
        <v>0</v>
      </c>
      <c r="CM165" s="61">
        <f>'2026 - WIP'!CG29</f>
        <v>0</v>
      </c>
      <c r="CN165" s="61">
        <f>'2026 - WIP'!CH29</f>
        <v>0</v>
      </c>
      <c r="CO165" s="73">
        <f>'2026 - WIP'!CI29</f>
        <v>0</v>
      </c>
      <c r="CP165" s="62">
        <f>'2026 - WIP'!CJ29</f>
        <v>0</v>
      </c>
      <c r="CQ165" s="22">
        <f>'2026 - WIP'!CK29</f>
        <v>309</v>
      </c>
      <c r="CR165" s="23">
        <f>'2026 - WIP'!CL29</f>
        <v>3148</v>
      </c>
      <c r="CS165" s="23">
        <f>'2026 - WIP'!CM29</f>
        <v>4</v>
      </c>
      <c r="CT165" s="23">
        <f>'2026 - WIP'!CN29</f>
        <v>0</v>
      </c>
      <c r="CU165" s="23">
        <f>'2026 - WIP'!CO29</f>
        <v>35</v>
      </c>
      <c r="CV165" s="23">
        <f>'2026 - WIP'!CP29</f>
        <v>24</v>
      </c>
      <c r="CW165" s="23">
        <f>'2026 - WIP'!CQ29</f>
        <v>73.5</v>
      </c>
      <c r="CX165" s="24">
        <f>'2026 - WIP'!CR29</f>
        <v>5.4</v>
      </c>
      <c r="CY165" s="24">
        <f>'2026 - WIP'!CS29</f>
        <v>2.2999999999999998</v>
      </c>
      <c r="CZ165" s="23">
        <f>'2026 - WIP'!CT29</f>
        <v>33.299999999999997</v>
      </c>
      <c r="DA165" s="23">
        <f>'2026 - WIP'!CU29</f>
        <v>101</v>
      </c>
      <c r="DB165" s="23">
        <f>'2026 - WIP'!CV29</f>
        <v>2337</v>
      </c>
      <c r="DC165" s="55">
        <f>'2026 - WIP'!CW29</f>
        <v>16</v>
      </c>
      <c r="DD165" s="61">
        <f>'2026 - WIP'!CX29</f>
        <v>6.3</v>
      </c>
      <c r="DE165" s="61">
        <f>'2026 - WIP'!CY29</f>
        <v>3</v>
      </c>
      <c r="DF165" s="61">
        <f>'2026 - WIP'!CZ29</f>
        <v>2</v>
      </c>
      <c r="DG165" s="73">
        <f>'2026 - WIP'!DA29</f>
        <v>2</v>
      </c>
      <c r="DH165" s="62">
        <f>'2026 - WIP'!DB29</f>
        <v>4</v>
      </c>
      <c r="DI165" s="22">
        <f>'2026 - WIP'!DC29</f>
        <v>2415</v>
      </c>
      <c r="DJ165" s="23">
        <f>'2026 - WIP'!DD29</f>
        <v>2617</v>
      </c>
      <c r="DK165" s="23">
        <f>'2026 - WIP'!DE29</f>
        <v>13</v>
      </c>
      <c r="DL165" s="23">
        <f>'2026 - WIP'!DF29</f>
        <v>11</v>
      </c>
      <c r="DM165" s="23">
        <f>'2026 - WIP'!DG29</f>
        <v>324</v>
      </c>
      <c r="DN165" s="23">
        <f>'2026 - WIP'!DH29</f>
        <v>192</v>
      </c>
      <c r="DO165" s="23">
        <f>'2026 - WIP'!DI29</f>
        <v>68.2</v>
      </c>
      <c r="DP165" s="74">
        <f>'2026 - WIP'!DJ29</f>
        <v>3.8</v>
      </c>
      <c r="DQ165" s="74">
        <f>'2026 - WIP'!DK29</f>
        <v>5.0999999999999996</v>
      </c>
      <c r="DR165" s="74">
        <f>'2026 - WIP'!DL29</f>
        <v>42</v>
      </c>
      <c r="DS165" s="23">
        <f>'2026 - WIP'!DM29</f>
        <v>380</v>
      </c>
      <c r="DT165" s="23">
        <f>'2026 - WIP'!DN29</f>
        <v>1647</v>
      </c>
      <c r="DU165" s="55">
        <f>'2026 - WIP'!DO29</f>
        <v>78</v>
      </c>
      <c r="DV165" s="61">
        <f>'2026 - WIP'!DP29</f>
        <v>4.9000000000000004</v>
      </c>
      <c r="DW165" s="61">
        <f>'2026 - WIP'!DQ29</f>
        <v>3</v>
      </c>
      <c r="DX165" s="61">
        <f>'2026 - WIP'!DR29</f>
        <v>30</v>
      </c>
      <c r="DY165" s="73">
        <f>'2026 - WIP'!DS29</f>
        <v>3.58</v>
      </c>
      <c r="DZ165" s="62">
        <f>'2026 - WIP'!DT29</f>
        <v>14</v>
      </c>
      <c r="EA165" s="22">
        <f>'2026 - WIP'!DU29</f>
        <v>868</v>
      </c>
      <c r="EB165" s="23">
        <f>'2026 - WIP'!DV29</f>
        <v>881</v>
      </c>
      <c r="EC165" s="23">
        <f>'2026 - WIP'!DW29</f>
        <v>9</v>
      </c>
      <c r="ED165" s="23">
        <f>'2026 - WIP'!DX29</f>
        <v>1</v>
      </c>
      <c r="EE165" s="23">
        <f>'2026 - WIP'!DY29</f>
        <v>102</v>
      </c>
      <c r="EF165" s="23">
        <f>'2026 - WIP'!DZ29</f>
        <v>70</v>
      </c>
      <c r="EG165" s="23">
        <f>'2026 - WIP'!EA29</f>
        <v>74.7</v>
      </c>
      <c r="EH165" s="24">
        <f>'2026 - WIP'!EB29</f>
        <v>2.7</v>
      </c>
      <c r="EI165" s="24">
        <f>'2026 - WIP'!EC29</f>
        <v>2.2999999999999998</v>
      </c>
      <c r="EJ165" s="24">
        <f>'2026 - WIP'!ED29</f>
        <v>35</v>
      </c>
      <c r="EK165" s="23">
        <f>'2026 - WIP'!EE29</f>
        <v>225</v>
      </c>
      <c r="EL165" s="23">
        <f>'2026 - WIP'!EF29</f>
        <v>687</v>
      </c>
      <c r="EM165" s="55">
        <f>'2026 - WIP'!EG29</f>
        <v>29</v>
      </c>
      <c r="EN165" s="73">
        <f>'2026 - WIP'!EH29</f>
        <v>7.7586206896551726</v>
      </c>
      <c r="EO165" s="61">
        <f>'2026 - WIP'!EI29</f>
        <v>2</v>
      </c>
      <c r="EP165" s="61">
        <f>'2026 - WIP'!EJ29</f>
        <v>12</v>
      </c>
      <c r="EQ165" s="73">
        <f>'2026 - WIP'!EK29</f>
        <v>4.72</v>
      </c>
      <c r="ER165" s="62">
        <f>'2026 - WIP'!EL29</f>
        <v>9</v>
      </c>
    </row>
    <row r="166" spans="1:148" ht="15.75" customHeight="1" x14ac:dyDescent="0.2">
      <c r="A166" s="111">
        <f t="shared" si="8"/>
        <v>164</v>
      </c>
      <c r="B166" s="109">
        <f>'2020'!A14</f>
        <v>12</v>
      </c>
      <c r="C166" s="109">
        <v>2020</v>
      </c>
      <c r="D166" s="86" t="str">
        <f>'2020'!B14</f>
        <v>Cole McDonald</v>
      </c>
      <c r="E166" s="86" t="str" cm="1">
        <f t="array" ref="E166">_xlfn.IFS(F166&gt;13,"Cornerstone",AND(F166&gt;11.5,F166&lt;13),"Elite",AND(F166&gt;10,F166&lt;11.5),"Elite Upside",AND(F166&gt;=8.5,F166&lt;10),"Upside",AND(F166&gt;6.25,F166&lt;8.5),"Upside Lite",AND(F166&gt;4.5,F166&lt;6.25),"Outlier",AND(F166&gt;=3.5,F166&lt;4.5),"Outlier Lite",F166&lt;3.5,"Purgatory")</f>
        <v>Purgatory</v>
      </c>
      <c r="F166" s="11">
        <f>'2020'!C14</f>
        <v>2.5042968750000001</v>
      </c>
      <c r="G166" s="11">
        <f t="shared" si="9"/>
        <v>20.7</v>
      </c>
      <c r="H166" s="245">
        <f t="shared" si="10"/>
        <v>-0.80558884569459233</v>
      </c>
      <c r="I166" s="43" t="str">
        <f>'2020'!D14</f>
        <v>Hawaii</v>
      </c>
      <c r="J166" s="14">
        <f>'2020'!E14</f>
        <v>7</v>
      </c>
      <c r="K166" s="44">
        <f>'2020'!F14</f>
        <v>35935</v>
      </c>
      <c r="L166" s="15">
        <f>'2020'!G14</f>
        <v>27.375342465753423</v>
      </c>
      <c r="M166" s="15" t="str">
        <f>'2020'!H14</f>
        <v>JR</v>
      </c>
      <c r="N166" s="15">
        <f>'2020'!I14</f>
        <v>21.953424657534246</v>
      </c>
      <c r="O166" s="15" t="str">
        <f>'2020'!J14</f>
        <v>Mobile Passer</v>
      </c>
      <c r="P166" s="14">
        <f>'2020'!K14</f>
        <v>75</v>
      </c>
      <c r="Q166" s="14">
        <f>'2020'!L14</f>
        <v>215</v>
      </c>
      <c r="R166" s="15">
        <f t="shared" si="11"/>
        <v>26.872859790164025</v>
      </c>
      <c r="S166" s="14">
        <f>'2020'!M14</f>
        <v>4.54</v>
      </c>
      <c r="T166" s="16">
        <f>'2020'!N14</f>
        <v>7</v>
      </c>
      <c r="U166" s="46">
        <f>'2020'!O14</f>
        <v>0</v>
      </c>
      <c r="V166" s="47">
        <f>'2020'!P14</f>
        <v>0</v>
      </c>
      <c r="W166" s="47">
        <f>'2020'!Q14</f>
        <v>7.818052594171997E-3</v>
      </c>
      <c r="X166" s="47">
        <f>'2020'!R14</f>
        <v>0.89203499079189685</v>
      </c>
      <c r="Y166" s="47">
        <f>'2020'!S14</f>
        <v>0.81784018987341767</v>
      </c>
      <c r="Z166" s="17">
        <f>'2020'!T14</f>
        <v>0.85493759033265726</v>
      </c>
      <c r="AA166" s="17">
        <f>'2020'!U14</f>
        <v>0.641203192749493</v>
      </c>
      <c r="AB166" s="17">
        <f>'2020'!V14</f>
        <v>0.22743397713835239</v>
      </c>
      <c r="AC166" s="17">
        <f>'2020'!W14</f>
        <v>0.21095772217428818</v>
      </c>
      <c r="AD166" s="17">
        <f>'2020'!X14</f>
        <v>0.21919584965632027</v>
      </c>
      <c r="AE166" s="18">
        <f>'2020'!Y14</f>
        <v>0.16439688724224022</v>
      </c>
      <c r="AF166" s="19">
        <f>'2020'!Z14</f>
        <v>20.295890410958904</v>
      </c>
      <c r="AG166" s="20">
        <f>'2020'!AA14</f>
        <v>101.21503838570821</v>
      </c>
      <c r="AH166" s="71">
        <f>'2020'!AB14</f>
        <v>0.63796477495107629</v>
      </c>
      <c r="AI166" s="102">
        <f>'2020'!AC14</f>
        <v>12.684049079754601</v>
      </c>
      <c r="AJ166" s="71">
        <f>'2020'!AD14</f>
        <v>0.72</v>
      </c>
      <c r="AK166" s="71">
        <f>'2020'!AE14</f>
        <v>5.5E-2</v>
      </c>
      <c r="AL166" s="71">
        <f>'2020'!AF14</f>
        <v>4.4000000000000004E-2</v>
      </c>
      <c r="AM166" s="70">
        <f>'2020'!AG14</f>
        <v>0.41899999999999998</v>
      </c>
      <c r="AN166" s="20">
        <f>'2020'!AH14</f>
        <v>5.6</v>
      </c>
      <c r="AO166" s="20">
        <f>'2020'!AI14</f>
        <v>6.25E-2</v>
      </c>
      <c r="AP166" s="76">
        <f>'2020'!AJ14</f>
        <v>2.67</v>
      </c>
      <c r="AQ166" s="21">
        <f>'2020'!AK14</f>
        <v>4</v>
      </c>
      <c r="AR166" s="21">
        <f>'2020'!AL14</f>
        <v>5</v>
      </c>
      <c r="AS166" s="21">
        <f>'2020'!AM14</f>
        <v>2</v>
      </c>
      <c r="AT166" s="21">
        <f>'2020'!AN14</f>
        <v>3</v>
      </c>
      <c r="AU166" s="21">
        <f>'2020'!AO14</f>
        <v>1</v>
      </c>
      <c r="AV166" s="21">
        <f>'2020'!AP14</f>
        <v>0</v>
      </c>
      <c r="AW166" s="21">
        <f>'2020'!AQ14</f>
        <v>7</v>
      </c>
      <c r="AX166" s="21">
        <f>'2020'!AR14</f>
        <v>5</v>
      </c>
      <c r="AY166" s="21">
        <f>'2020'!AS14</f>
        <v>0</v>
      </c>
      <c r="AZ166" s="21">
        <f>'2020'!AT14</f>
        <v>5</v>
      </c>
      <c r="BA166" s="21">
        <f>'2020'!AU14</f>
        <v>1</v>
      </c>
      <c r="BB166" s="21">
        <f>'2020'!AV14</f>
        <v>0</v>
      </c>
      <c r="BC166" s="21">
        <f>'2020'!AW14</f>
        <v>3.6</v>
      </c>
      <c r="BD166" s="21">
        <f>'2020'!AX14</f>
        <v>3.6</v>
      </c>
      <c r="BE166" s="21">
        <f>'2020'!AY14</f>
        <v>0.63749999999999996</v>
      </c>
      <c r="BF166" s="130">
        <f>'2020'!AZ14</f>
        <v>0.47812499999999997</v>
      </c>
      <c r="BG166" s="103">
        <f>'2020'!BA14</f>
        <v>0</v>
      </c>
      <c r="BH166" s="23">
        <f>'2020'!BB14</f>
        <v>1</v>
      </c>
      <c r="BI166" s="23">
        <f>'2020'!BC14</f>
        <v>0</v>
      </c>
      <c r="BJ166" s="23">
        <f>'2020'!BD14</f>
        <v>0</v>
      </c>
      <c r="BK166" s="23">
        <f>'2020'!BE14</f>
        <v>0</v>
      </c>
      <c r="BL166" s="23">
        <f>'2020'!BF14</f>
        <v>0</v>
      </c>
      <c r="BM166" s="23">
        <f>'2020'!BG14</f>
        <v>0</v>
      </c>
      <c r="BN166" s="74">
        <f>'2020'!BH14</f>
        <v>0</v>
      </c>
      <c r="BO166" s="74">
        <f>'2020'!BI14</f>
        <v>0</v>
      </c>
      <c r="BP166" s="74">
        <f>'2020'!BJ14</f>
        <v>0</v>
      </c>
      <c r="BQ166" s="23">
        <f>'2020'!BK14</f>
        <v>0</v>
      </c>
      <c r="BR166" s="23">
        <f>'2020'!BL14</f>
        <v>1</v>
      </c>
      <c r="BS166" s="55">
        <f>'2020'!BM14</f>
        <v>0</v>
      </c>
      <c r="BT166" s="61">
        <f>'2020'!BN14</f>
        <v>0</v>
      </c>
      <c r="BU166" s="61">
        <f>'2020'!BO14</f>
        <v>0</v>
      </c>
      <c r="BV166" s="61">
        <f>'2020'!BP14</f>
        <v>0</v>
      </c>
      <c r="BW166" s="72">
        <f>'2020'!BQ14</f>
        <v>0</v>
      </c>
      <c r="BX166" s="61">
        <f>'2020'!BR14</f>
        <v>0</v>
      </c>
      <c r="BY166" s="22">
        <f>'2020'!BS14</f>
        <v>0</v>
      </c>
      <c r="BZ166" s="23">
        <f>'2020'!BT14</f>
        <v>1</v>
      </c>
      <c r="CA166" s="23">
        <f>'2020'!BU14</f>
        <v>0</v>
      </c>
      <c r="CB166" s="23">
        <f>'2020'!BV14</f>
        <v>0</v>
      </c>
      <c r="CC166" s="23">
        <f>'2020'!BW14</f>
        <v>0</v>
      </c>
      <c r="CD166" s="23">
        <f>'2020'!BX14</f>
        <v>0</v>
      </c>
      <c r="CE166" s="23">
        <f>'2020'!BY14</f>
        <v>0</v>
      </c>
      <c r="CF166" s="74">
        <f>'2020'!BZ14</f>
        <v>0</v>
      </c>
      <c r="CG166" s="74">
        <f>'2020'!CA14</f>
        <v>0</v>
      </c>
      <c r="CH166" s="74">
        <f>'2020'!CB14</f>
        <v>0</v>
      </c>
      <c r="CI166" s="23">
        <f>'2020'!CC14</f>
        <v>0</v>
      </c>
      <c r="CJ166" s="23">
        <f>'2020'!CD14</f>
        <v>1</v>
      </c>
      <c r="CK166" s="55">
        <f>'2020'!CE14</f>
        <v>0</v>
      </c>
      <c r="CL166" s="61">
        <f>'2020'!CF14</f>
        <v>0</v>
      </c>
      <c r="CM166" s="61">
        <f>'2020'!CG14</f>
        <v>0</v>
      </c>
      <c r="CN166" s="61">
        <f>'2020'!CH14</f>
        <v>0</v>
      </c>
      <c r="CO166" s="73">
        <f>'2020'!CI14</f>
        <v>0</v>
      </c>
      <c r="CP166" s="62">
        <f>'2020'!CJ14</f>
        <v>0</v>
      </c>
      <c r="CQ166" s="22">
        <f>'2020'!CK14</f>
        <v>22</v>
      </c>
      <c r="CR166" s="23">
        <f>'2020'!CL14</f>
        <v>2814</v>
      </c>
      <c r="CS166" s="23">
        <f>'2020'!CM14</f>
        <v>1</v>
      </c>
      <c r="CT166" s="23">
        <f>'2020'!CN14</f>
        <v>0</v>
      </c>
      <c r="CU166" s="23">
        <f>'2020'!CO14</f>
        <v>9</v>
      </c>
      <c r="CV166" s="23">
        <f>'2020'!CP14</f>
        <v>5</v>
      </c>
      <c r="CW166" s="23">
        <f>'2020'!CQ14</f>
        <v>55.6</v>
      </c>
      <c r="CX166" s="24">
        <f>'2020'!CR14</f>
        <v>0</v>
      </c>
      <c r="CY166" s="24">
        <f>'2020'!CS14</f>
        <v>10</v>
      </c>
      <c r="CZ166" s="23">
        <f>'2020'!CT14</f>
        <v>28.5</v>
      </c>
      <c r="DA166" s="23">
        <f>'2020'!CU14</f>
        <v>134</v>
      </c>
      <c r="DB166" s="23">
        <f>'2020'!CV14</f>
        <v>4130</v>
      </c>
      <c r="DC166" s="55">
        <f>'2020'!CW14</f>
        <v>17</v>
      </c>
      <c r="DD166" s="61">
        <f>'2020'!CX14</f>
        <v>7.4</v>
      </c>
      <c r="DE166" s="61">
        <f>'2020'!CY14</f>
        <v>1</v>
      </c>
      <c r="DF166" s="61">
        <f>'2020'!CZ14</f>
        <v>2</v>
      </c>
      <c r="DG166" s="73">
        <f>'2020'!DA14</f>
        <v>3.94</v>
      </c>
      <c r="DH166" s="62">
        <f>'2020'!DB14</f>
        <v>3</v>
      </c>
      <c r="DI166" s="22">
        <f>'2020'!DC14</f>
        <v>3875</v>
      </c>
      <c r="DJ166" s="23">
        <f>'2020'!DD14</f>
        <v>4344</v>
      </c>
      <c r="DK166" s="23">
        <f>'2020'!DE14</f>
        <v>36</v>
      </c>
      <c r="DL166" s="23">
        <f>'2020'!DF14</f>
        <v>10</v>
      </c>
      <c r="DM166" s="23">
        <f>'2020'!DG14</f>
        <v>487</v>
      </c>
      <c r="DN166" s="23">
        <f>'2020'!DH14</f>
        <v>285</v>
      </c>
      <c r="DO166" s="23">
        <f>'2020'!DI14</f>
        <v>67.2</v>
      </c>
      <c r="DP166" s="74">
        <f>'2020'!DJ14</f>
        <v>4.9000000000000004</v>
      </c>
      <c r="DQ166" s="74">
        <f>'2020'!DK14</f>
        <v>4.4000000000000004</v>
      </c>
      <c r="DR166" s="74">
        <f>'2020'!DL14</f>
        <v>41.9</v>
      </c>
      <c r="DS166" s="23">
        <f>'2020'!DM14</f>
        <v>577</v>
      </c>
      <c r="DT166" s="23">
        <f>'2020'!DN14</f>
        <v>2537</v>
      </c>
      <c r="DU166" s="55">
        <f>'2020'!DO14</f>
        <v>67</v>
      </c>
      <c r="DV166" s="61">
        <f>'2020'!DP14</f>
        <v>5.6</v>
      </c>
      <c r="DW166" s="61">
        <f>'2020'!DQ14</f>
        <v>4</v>
      </c>
      <c r="DX166" s="61">
        <f>'2020'!DR14</f>
        <v>3</v>
      </c>
      <c r="DY166" s="73">
        <f>'2020'!DS14</f>
        <v>2.67</v>
      </c>
      <c r="DZ166" s="62">
        <f>'2020'!DT14</f>
        <v>16</v>
      </c>
      <c r="EA166" s="22">
        <f>'2020'!DU14</f>
        <v>4135</v>
      </c>
      <c r="EB166" s="23">
        <f>'2020'!DV14</f>
        <v>5056</v>
      </c>
      <c r="EC166" s="23">
        <f>'2020'!DW14</f>
        <v>33</v>
      </c>
      <c r="ED166" s="23">
        <f>'2020'!DX14</f>
        <v>14</v>
      </c>
      <c r="EE166" s="23">
        <f>'2020'!DY14</f>
        <v>511</v>
      </c>
      <c r="EF166" s="23">
        <f>'2020'!DZ14</f>
        <v>326</v>
      </c>
      <c r="EG166" s="23">
        <f>'2020'!EA14</f>
        <v>72</v>
      </c>
      <c r="EH166" s="24">
        <f>'2020'!EB14</f>
        <v>5.5</v>
      </c>
      <c r="EI166" s="24">
        <f>'2020'!EC14</f>
        <v>5</v>
      </c>
      <c r="EJ166" s="24">
        <f>'2020'!ED14</f>
        <v>37.5</v>
      </c>
      <c r="EK166" s="23">
        <f>'2020'!EE14</f>
        <v>489</v>
      </c>
      <c r="EL166" s="23">
        <f>'2020'!EF14</f>
        <v>2318</v>
      </c>
      <c r="EM166" s="55">
        <f>'2020'!EG14</f>
        <v>64</v>
      </c>
      <c r="EN166" s="73">
        <f>'2020'!EH14</f>
        <v>5.4</v>
      </c>
      <c r="EO166" s="61">
        <f>'2020'!EI14</f>
        <v>7</v>
      </c>
      <c r="EP166" s="61">
        <f>'2020'!EJ14</f>
        <v>4</v>
      </c>
      <c r="EQ166" s="73">
        <f>'2020'!EK14</f>
        <v>1.36</v>
      </c>
      <c r="ER166" s="62">
        <f>'2020'!EL14</f>
        <v>16</v>
      </c>
    </row>
    <row r="167" spans="1:148" ht="15.75" customHeight="1" x14ac:dyDescent="0.2">
      <c r="A167" s="111">
        <f t="shared" si="8"/>
        <v>165</v>
      </c>
      <c r="B167" s="109">
        <f>'2021'!A15</f>
        <v>13</v>
      </c>
      <c r="C167" s="109">
        <v>2021</v>
      </c>
      <c r="D167" s="86" t="str">
        <f>'2021'!B15</f>
        <v>Jamie Newman</v>
      </c>
      <c r="E167" s="86" t="str" cm="1">
        <f t="array" ref="E167">_xlfn.IFS(F167&gt;13,"Cornerstone",AND(F167&gt;11.5,F167&lt;13),"Elite",AND(F167&gt;10,F167&lt;11.5),"Elite Upside",AND(F167&gt;=8.5,F167&lt;10),"Upside",AND(F167&gt;6.25,F167&lt;8.5),"Upside Lite",AND(F167&gt;4.5,F167&lt;6.25),"Outlier",AND(F167&gt;=3.5,F167&lt;4.5),"Outlier Lite",F167&lt;3.5,"Purgatory")</f>
        <v>Purgatory</v>
      </c>
      <c r="F167" s="11">
        <f>'2021'!C15</f>
        <v>2.4593750000000001</v>
      </c>
      <c r="G167" s="11">
        <f t="shared" si="9"/>
        <v>20.200000000000003</v>
      </c>
      <c r="H167" s="245">
        <f t="shared" si="10"/>
        <v>-0.81870331501796301</v>
      </c>
      <c r="I167" s="43" t="str">
        <f>'2021'!D15</f>
        <v>Wake Forest</v>
      </c>
      <c r="J167" s="14">
        <f>'2021'!E15</f>
        <v>4</v>
      </c>
      <c r="K167" s="44">
        <f>'2021'!F15</f>
        <v>35765</v>
      </c>
      <c r="L167" s="15">
        <f>'2021'!G15</f>
        <v>27.841095890410958</v>
      </c>
      <c r="M167" s="15" t="str">
        <f>'2021'!H15</f>
        <v>SR</v>
      </c>
      <c r="N167" s="15">
        <f>'2021'!I15</f>
        <v>23.419178082191781</v>
      </c>
      <c r="O167" s="15" t="str">
        <f>'2021'!J15</f>
        <v>Run First</v>
      </c>
      <c r="P167" s="14">
        <f>'2021'!K15</f>
        <v>76</v>
      </c>
      <c r="Q167" s="14">
        <f>'2021'!L15</f>
        <v>230</v>
      </c>
      <c r="R167" s="15">
        <f t="shared" si="11"/>
        <v>27.996168873224175</v>
      </c>
      <c r="S167" s="14">
        <f>'2021'!M15</f>
        <v>4.6500000000000004</v>
      </c>
      <c r="T167" s="16">
        <f>'2021'!N15</f>
        <v>0</v>
      </c>
      <c r="U167" s="46">
        <f>'2021'!O15</f>
        <v>0</v>
      </c>
      <c r="V167" s="47">
        <f>'2021'!P15</f>
        <v>2.2228396776882466E-3</v>
      </c>
      <c r="W167" s="47">
        <f>'2021'!Q15</f>
        <v>0.35426889106967613</v>
      </c>
      <c r="X167" s="47">
        <f>'2021'!R15</f>
        <v>0.76654215581643548</v>
      </c>
      <c r="Y167" s="47">
        <f>'2021'!S15</f>
        <v>0</v>
      </c>
      <c r="Z167" s="17">
        <f>'2021'!T15</f>
        <v>0.38327107790821774</v>
      </c>
      <c r="AA167" s="17">
        <f>'2021'!U15</f>
        <v>0.34494397011739597</v>
      </c>
      <c r="AB167" s="17">
        <f>'2021'!V15</f>
        <v>0.29336629583848373</v>
      </c>
      <c r="AC167" s="17">
        <f>'2021'!W15</f>
        <v>0</v>
      </c>
      <c r="AD167" s="17">
        <f>'2021'!X15</f>
        <v>0.14668314791924186</v>
      </c>
      <c r="AE167" s="18">
        <f>'2021'!Y15</f>
        <v>0.13201483312731768</v>
      </c>
      <c r="AF167" s="19">
        <f>'2021'!Z15</f>
        <v>21.761643835616439</v>
      </c>
      <c r="AG167" s="20">
        <f>'2021'!AA15</f>
        <v>98.38888074105968</v>
      </c>
      <c r="AH167" s="71">
        <f>'2021'!AB15</f>
        <v>0.61002785515320335</v>
      </c>
      <c r="AI167" s="102">
        <f>'2021'!AC15</f>
        <v>13.118721461187215</v>
      </c>
      <c r="AJ167" s="71">
        <f>'2021'!AD15</f>
        <v>0.71099999999999997</v>
      </c>
      <c r="AK167" s="71">
        <f>'2021'!AE15</f>
        <v>5.9000000000000004E-2</v>
      </c>
      <c r="AL167" s="71">
        <f>'2021'!AF15</f>
        <v>2.5000000000000001E-2</v>
      </c>
      <c r="AM167" s="70">
        <f>'2021'!AG15</f>
        <v>0.50700000000000001</v>
      </c>
      <c r="AN167" s="20">
        <f>'2021'!AH15</f>
        <v>4.5</v>
      </c>
      <c r="AO167" s="20">
        <f>'2021'!AI15</f>
        <v>0.1640625</v>
      </c>
      <c r="AP167" s="76">
        <f>'2021'!AJ15</f>
        <v>2.91</v>
      </c>
      <c r="AQ167" s="21">
        <f>'2021'!AK15</f>
        <v>1</v>
      </c>
      <c r="AR167" s="21">
        <f>'2021'!AL15</f>
        <v>7</v>
      </c>
      <c r="AS167" s="21">
        <f>'2021'!AM15</f>
        <v>1</v>
      </c>
      <c r="AT167" s="21">
        <f>'2021'!AN15</f>
        <v>3</v>
      </c>
      <c r="AU167" s="21">
        <f>'2021'!AO15</f>
        <v>9</v>
      </c>
      <c r="AV167" s="21">
        <f>'2021'!AP15</f>
        <v>5</v>
      </c>
      <c r="AW167" s="21">
        <f>'2021'!AQ15</f>
        <v>6</v>
      </c>
      <c r="AX167" s="21">
        <f>'2021'!AR15</f>
        <v>3</v>
      </c>
      <c r="AY167" s="21">
        <f>'2021'!AS15</f>
        <v>3</v>
      </c>
      <c r="AZ167" s="21">
        <f>'2021'!AT15</f>
        <v>6</v>
      </c>
      <c r="BA167" s="21">
        <f>'2021'!AU15</f>
        <v>0</v>
      </c>
      <c r="BB167" s="21">
        <f>'2021'!AV15</f>
        <v>0</v>
      </c>
      <c r="BC167" s="21">
        <f>'2021'!AW15</f>
        <v>7.05</v>
      </c>
      <c r="BD167" s="21">
        <f>'2021'!AX15</f>
        <v>7.05</v>
      </c>
      <c r="BE167" s="21">
        <f>'2021'!AY15</f>
        <v>0.67500000000000004</v>
      </c>
      <c r="BF167" s="130">
        <f>'2021'!AZ15</f>
        <v>0.33750000000000002</v>
      </c>
      <c r="BG167" s="103">
        <f>'2021'!BA15</f>
        <v>0</v>
      </c>
      <c r="BH167" s="23">
        <f>'2021'!BB15</f>
        <v>1</v>
      </c>
      <c r="BI167" s="23">
        <f>'2021'!BC15</f>
        <v>0</v>
      </c>
      <c r="BJ167" s="23">
        <f>'2021'!BD15</f>
        <v>0</v>
      </c>
      <c r="BK167" s="23">
        <f>'2021'!BE15</f>
        <v>0</v>
      </c>
      <c r="BL167" s="23">
        <f>'2021'!BF15</f>
        <v>0</v>
      </c>
      <c r="BM167" s="23">
        <f>'2021'!BG15</f>
        <v>0</v>
      </c>
      <c r="BN167" s="74">
        <f>'2021'!BH15</f>
        <v>0</v>
      </c>
      <c r="BO167" s="74">
        <f>'2021'!BI15</f>
        <v>0</v>
      </c>
      <c r="BP167" s="74">
        <f>'2021'!BJ15</f>
        <v>0</v>
      </c>
      <c r="BQ167" s="23">
        <f>'2021'!BK15</f>
        <v>0</v>
      </c>
      <c r="BR167" s="23">
        <f>'2021'!BL15</f>
        <v>1</v>
      </c>
      <c r="BS167" s="55">
        <f>'2021'!BM15</f>
        <v>0</v>
      </c>
      <c r="BT167" s="61">
        <f>'2021'!BN15</f>
        <v>0</v>
      </c>
      <c r="BU167" s="61">
        <f>'2021'!BO15</f>
        <v>0</v>
      </c>
      <c r="BV167" s="61">
        <f>'2021'!BP15</f>
        <v>0</v>
      </c>
      <c r="BW167" s="72">
        <f>'2021'!BQ15</f>
        <v>0</v>
      </c>
      <c r="BX167" s="61">
        <f>'2021'!BR15</f>
        <v>0</v>
      </c>
      <c r="BY167" s="22">
        <f>'2021'!BS15</f>
        <v>8</v>
      </c>
      <c r="BZ167" s="23">
        <f>'2021'!BT15</f>
        <v>3599</v>
      </c>
      <c r="CA167" s="23">
        <f>'2021'!BU15</f>
        <v>0</v>
      </c>
      <c r="CB167" s="23">
        <f>'2021'!BV15</f>
        <v>1</v>
      </c>
      <c r="CC167" s="23">
        <f>'2021'!BW15</f>
        <v>4</v>
      </c>
      <c r="CD167" s="23">
        <f>'2021'!BX15</f>
        <v>2</v>
      </c>
      <c r="CE167" s="23">
        <f>'2021'!BY15</f>
        <v>75</v>
      </c>
      <c r="CF167" s="74">
        <f>'2021'!BZ15</f>
        <v>0</v>
      </c>
      <c r="CG167" s="74">
        <f>'2021'!CA15</f>
        <v>25</v>
      </c>
      <c r="CH167" s="74">
        <f>'2021'!CB15</f>
        <v>50</v>
      </c>
      <c r="CI167" s="23">
        <f>'2021'!CC15</f>
        <v>5</v>
      </c>
      <c r="CJ167" s="23">
        <f>'2021'!CD15</f>
        <v>2582</v>
      </c>
      <c r="CK167" s="55">
        <f>'2021'!CE15</f>
        <v>1</v>
      </c>
      <c r="CL167" s="61">
        <f>'2021'!CF15</f>
        <v>5</v>
      </c>
      <c r="CM167" s="61">
        <f>'2021'!CG15</f>
        <v>0</v>
      </c>
      <c r="CN167" s="61">
        <f>'2021'!CH15</f>
        <v>0</v>
      </c>
      <c r="CO167" s="73">
        <f>'2021'!CI15</f>
        <v>1</v>
      </c>
      <c r="CP167" s="62">
        <f>'2021'!CJ15</f>
        <v>0</v>
      </c>
      <c r="CQ167" s="22">
        <f>'2021'!CK15</f>
        <v>1083</v>
      </c>
      <c r="CR167" s="23">
        <f>'2021'!CL15</f>
        <v>3057</v>
      </c>
      <c r="CS167" s="23">
        <f>'2021'!CM15</f>
        <v>9</v>
      </c>
      <c r="CT167" s="23">
        <f>'2021'!CN15</f>
        <v>4</v>
      </c>
      <c r="CU167" s="23">
        <f>'2021'!CO15</f>
        <v>141</v>
      </c>
      <c r="CV167" s="23">
        <f>'2021'!CP15</f>
        <v>84</v>
      </c>
      <c r="CW167" s="23">
        <f>'2021'!CQ15</f>
        <v>67.900000000000006</v>
      </c>
      <c r="CX167" s="24">
        <f>'2021'!CR15</f>
        <v>6.9</v>
      </c>
      <c r="CY167" s="24">
        <f>'2021'!CS15</f>
        <v>2.5</v>
      </c>
      <c r="CZ167" s="23">
        <f>'2021'!CT15</f>
        <v>37.9</v>
      </c>
      <c r="DA167" s="23">
        <f>'2021'!CU15</f>
        <v>287</v>
      </c>
      <c r="DB167" s="23">
        <f>'2021'!CV15</f>
        <v>2971</v>
      </c>
      <c r="DC167" s="55">
        <f>'2021'!CW15</f>
        <v>51</v>
      </c>
      <c r="DD167" s="61">
        <f>'2021'!CX15</f>
        <v>5.2</v>
      </c>
      <c r="DE167" s="61">
        <f>'2021'!CY15</f>
        <v>4</v>
      </c>
      <c r="DF167" s="61">
        <f>'2021'!CZ15</f>
        <v>3</v>
      </c>
      <c r="DG167" s="73">
        <f>'2021'!DA15</f>
        <v>3.67</v>
      </c>
      <c r="DH167" s="62">
        <f>'2021'!DB15</f>
        <v>11</v>
      </c>
      <c r="DI167" s="22">
        <f>'2021'!DC15</f>
        <v>2873</v>
      </c>
      <c r="DJ167" s="23">
        <f>'2021'!DD15</f>
        <v>3748</v>
      </c>
      <c r="DK167" s="23">
        <f>'2021'!DE15</f>
        <v>26</v>
      </c>
      <c r="DL167" s="23">
        <f>'2021'!DF15</f>
        <v>11</v>
      </c>
      <c r="DM167" s="23">
        <f>'2021'!DG15</f>
        <v>359</v>
      </c>
      <c r="DN167" s="23">
        <f>'2021'!DH15</f>
        <v>219</v>
      </c>
      <c r="DO167" s="23">
        <f>'2021'!DI15</f>
        <v>71.099999999999994</v>
      </c>
      <c r="DP167" s="74">
        <f>'2021'!DJ15</f>
        <v>5.9</v>
      </c>
      <c r="DQ167" s="74">
        <f>'2021'!DK15</f>
        <v>2.5</v>
      </c>
      <c r="DR167" s="74">
        <f>'2021'!DL15</f>
        <v>50.7</v>
      </c>
      <c r="DS167" s="23">
        <f>'2021'!DM15</f>
        <v>712</v>
      </c>
      <c r="DT167" s="23">
        <f>'2021'!DN15</f>
        <v>2427</v>
      </c>
      <c r="DU167" s="55">
        <f>'2021'!DO15</f>
        <v>128</v>
      </c>
      <c r="DV167" s="61">
        <f>'2021'!DP15</f>
        <v>4.5</v>
      </c>
      <c r="DW167" s="61">
        <f>'2021'!DQ15</f>
        <v>6</v>
      </c>
      <c r="DX167" s="61">
        <f>'2021'!DR15</f>
        <v>21</v>
      </c>
      <c r="DY167" s="73">
        <f>'2021'!DS15</f>
        <v>2.91</v>
      </c>
      <c r="DZ167" s="62">
        <f>'2021'!DT15</f>
        <v>13</v>
      </c>
      <c r="EA167" s="22">
        <f>'2021'!DU15</f>
        <v>0</v>
      </c>
      <c r="EB167" s="23">
        <f>'2021'!DV15</f>
        <v>1</v>
      </c>
      <c r="EC167" s="23">
        <f>'2021'!DW15</f>
        <v>0</v>
      </c>
      <c r="ED167" s="23">
        <f>'2021'!DX15</f>
        <v>0</v>
      </c>
      <c r="EE167" s="23">
        <f>'2021'!DY15</f>
        <v>0</v>
      </c>
      <c r="EF167" s="23">
        <f>'2021'!DZ15</f>
        <v>0</v>
      </c>
      <c r="EG167" s="23">
        <f>'2021'!EA15</f>
        <v>0</v>
      </c>
      <c r="EH167" s="24">
        <f>'2021'!EB15</f>
        <v>0</v>
      </c>
      <c r="EI167" s="24">
        <f>'2021'!EC15</f>
        <v>0</v>
      </c>
      <c r="EJ167" s="24">
        <f>'2021'!ED15</f>
        <v>0</v>
      </c>
      <c r="EK167" s="23">
        <f>'2021'!EE15</f>
        <v>0</v>
      </c>
      <c r="EL167" s="23">
        <f>'2021'!EF15</f>
        <v>1</v>
      </c>
      <c r="EM167" s="55">
        <f>'2021'!EG15</f>
        <v>0</v>
      </c>
      <c r="EN167" s="73">
        <f>'2021'!EH15</f>
        <v>0</v>
      </c>
      <c r="EO167" s="61">
        <f>'2021'!EI15</f>
        <v>0</v>
      </c>
      <c r="EP167" s="61">
        <f>'2021'!EJ15</f>
        <v>0</v>
      </c>
      <c r="EQ167" s="73">
        <f>'2021'!EK15</f>
        <v>0</v>
      </c>
      <c r="ER167" s="62">
        <f>'2021'!EL15</f>
        <v>0</v>
      </c>
    </row>
    <row r="168" spans="1:148" ht="15.75" customHeight="1" x14ac:dyDescent="0.2">
      <c r="A168" s="111">
        <f t="shared" si="8"/>
        <v>166</v>
      </c>
      <c r="B168" s="109">
        <f>'2021'!A16</f>
        <v>14</v>
      </c>
      <c r="C168" s="109">
        <v>2021</v>
      </c>
      <c r="D168" s="86" t="str">
        <f>'2021'!B16</f>
        <v>Peyton Ramsey</v>
      </c>
      <c r="E168" s="86" t="str" cm="1">
        <f t="array" ref="E168">_xlfn.IFS(F168&gt;13,"Cornerstone",AND(F168&gt;11.5,F168&lt;13),"Elite",AND(F168&gt;10,F168&lt;11.5),"Elite Upside",AND(F168&gt;=8.5,F168&lt;10),"Upside",AND(F168&gt;6.25,F168&lt;8.5),"Upside Lite",AND(F168&gt;4.5,F168&lt;6.25),"Outlier",AND(F168&gt;=3.5,F168&lt;4.5),"Outlier Lite",F168&lt;3.5,"Purgatory")</f>
        <v>Purgatory</v>
      </c>
      <c r="F168" s="11">
        <f>'2021'!C16</f>
        <v>2.44625</v>
      </c>
      <c r="G168" s="11">
        <f t="shared" si="9"/>
        <v>19.8</v>
      </c>
      <c r="H168" s="245">
        <f t="shared" si="10"/>
        <v>-0.82253502083766084</v>
      </c>
      <c r="I168" s="43" t="str">
        <f>'2021'!D16</f>
        <v>Northwestern</v>
      </c>
      <c r="J168" s="14">
        <f>'2021'!E16</f>
        <v>2</v>
      </c>
      <c r="K168" s="44">
        <f>'2021'!F16</f>
        <v>35734</v>
      </c>
      <c r="L168" s="15">
        <f>'2021'!G16</f>
        <v>27.926027397260274</v>
      </c>
      <c r="M168" s="15" t="str">
        <f>'2021'!H16</f>
        <v>SR</v>
      </c>
      <c r="N168" s="15">
        <f>'2021'!I16</f>
        <v>23.504109589041096</v>
      </c>
      <c r="O168" s="15" t="str">
        <f>'2021'!J16</f>
        <v>Game Manager</v>
      </c>
      <c r="P168" s="14">
        <f>'2021'!K16</f>
        <v>74</v>
      </c>
      <c r="Q168" s="14">
        <f>'2021'!L16</f>
        <v>220</v>
      </c>
      <c r="R168" s="15">
        <f t="shared" si="11"/>
        <v>28.246015586260537</v>
      </c>
      <c r="S168" s="14">
        <f>'2021'!M16</f>
        <v>4.7699999999999996</v>
      </c>
      <c r="T168" s="16">
        <f>'2021'!N16</f>
        <v>0</v>
      </c>
      <c r="U168" s="46">
        <f>'2021'!O16</f>
        <v>0</v>
      </c>
      <c r="V168" s="47">
        <f>'2021'!P16</f>
        <v>0.38958594730238394</v>
      </c>
      <c r="W168" s="47">
        <f>'2021'!Q16</f>
        <v>0.92954104718810604</v>
      </c>
      <c r="X168" s="47">
        <f>'2021'!R16</f>
        <v>0.62274230475705927</v>
      </c>
      <c r="Y168" s="47">
        <f>'2021'!S16</f>
        <v>0.97304884896125776</v>
      </c>
      <c r="Z168" s="17">
        <f>'2021'!T16</f>
        <v>0.97304884896125776</v>
      </c>
      <c r="AA168" s="17">
        <f>'2021'!U16</f>
        <v>0.97304884896125776</v>
      </c>
      <c r="AB168" s="17">
        <f>'2021'!V16</f>
        <v>0.20107526881720431</v>
      </c>
      <c r="AC168" s="17">
        <f>'2021'!W16</f>
        <v>0.13361344537815126</v>
      </c>
      <c r="AD168" s="17">
        <f>'2021'!X16</f>
        <v>0.16734435709767778</v>
      </c>
      <c r="AE168" s="18">
        <f>'2021'!Y16</f>
        <v>0.16734435709767778</v>
      </c>
      <c r="AF168" s="19">
        <f>'2021'!Z16</f>
        <v>20.846575342465755</v>
      </c>
      <c r="AG168" s="20">
        <f>'2021'!AA16</f>
        <v>84.992217485073425</v>
      </c>
      <c r="AH168" s="71">
        <f>'2021'!AB16</f>
        <v>0.67666666666666664</v>
      </c>
      <c r="AI168" s="102">
        <f>'2021'!AC16</f>
        <v>12.05911330049261</v>
      </c>
      <c r="AJ168" s="71">
        <f>'2021'!AD16</f>
        <v>0.754</v>
      </c>
      <c r="AK168" s="71">
        <f>'2021'!AE16</f>
        <v>4.8000000000000001E-2</v>
      </c>
      <c r="AL168" s="71">
        <f>'2021'!AF16</f>
        <v>1.8000000000000002E-2</v>
      </c>
      <c r="AM168" s="70">
        <f>'2021'!AG16</f>
        <v>0.44</v>
      </c>
      <c r="AN168" s="20">
        <f>'2021'!AH16</f>
        <v>4.8</v>
      </c>
      <c r="AO168" s="20">
        <f>'2021'!AI16</f>
        <v>0.16666666666666666</v>
      </c>
      <c r="AP168" s="76">
        <f>'2021'!AJ16</f>
        <v>2.73</v>
      </c>
      <c r="AQ168" s="21">
        <f>'2021'!AK16</f>
        <v>3</v>
      </c>
      <c r="AR168" s="21">
        <f>'2021'!AL16</f>
        <v>4</v>
      </c>
      <c r="AS168" s="21">
        <f>'2021'!AM16</f>
        <v>5</v>
      </c>
      <c r="AT168" s="21">
        <f>'2021'!AN16</f>
        <v>1</v>
      </c>
      <c r="AU168" s="21">
        <f>'2021'!AO16</f>
        <v>10</v>
      </c>
      <c r="AV168" s="21">
        <f>'2021'!AP16</f>
        <v>2</v>
      </c>
      <c r="AW168" s="21">
        <f>'2021'!AQ16</f>
        <v>7</v>
      </c>
      <c r="AX168" s="21">
        <f>'2021'!AR16</f>
        <v>3</v>
      </c>
      <c r="AY168" s="21">
        <f>'2021'!AS16</f>
        <v>3</v>
      </c>
      <c r="AZ168" s="21">
        <f>'2021'!AT16</f>
        <v>5</v>
      </c>
      <c r="BA168" s="21">
        <f>'2021'!AU16</f>
        <v>0</v>
      </c>
      <c r="BB168" s="21">
        <f>'2021'!AV16</f>
        <v>0</v>
      </c>
      <c r="BC168" s="21">
        <f>'2021'!AW16</f>
        <v>6.39</v>
      </c>
      <c r="BD168" s="21">
        <f>'2021'!AX16</f>
        <v>4.7924999999999995</v>
      </c>
      <c r="BE168" s="21">
        <f>'2021'!AY16</f>
        <v>0.67500000000000004</v>
      </c>
      <c r="BF168" s="130">
        <f>'2021'!AZ16</f>
        <v>0</v>
      </c>
      <c r="BG168" s="103">
        <f>'2021'!BA16</f>
        <v>0</v>
      </c>
      <c r="BH168" s="23">
        <f>'2021'!BB16</f>
        <v>1</v>
      </c>
      <c r="BI168" s="23">
        <f>'2021'!BC16</f>
        <v>0</v>
      </c>
      <c r="BJ168" s="23">
        <f>'2021'!BD16</f>
        <v>0</v>
      </c>
      <c r="BK168" s="23">
        <f>'2021'!BE16</f>
        <v>0</v>
      </c>
      <c r="BL168" s="23">
        <f>'2021'!BF16</f>
        <v>0</v>
      </c>
      <c r="BM168" s="23">
        <f>'2021'!BG16</f>
        <v>0</v>
      </c>
      <c r="BN168" s="74">
        <f>'2021'!BH16</f>
        <v>0</v>
      </c>
      <c r="BO168" s="74">
        <f>'2021'!BI16</f>
        <v>0</v>
      </c>
      <c r="BP168" s="74">
        <f>'2021'!BJ16</f>
        <v>0</v>
      </c>
      <c r="BQ168" s="23">
        <f>'2021'!BK16</f>
        <v>0</v>
      </c>
      <c r="BR168" s="23">
        <f>'2021'!BL16</f>
        <v>1</v>
      </c>
      <c r="BS168" s="55">
        <f>'2021'!BM16</f>
        <v>0</v>
      </c>
      <c r="BT168" s="61">
        <f>'2021'!BN16</f>
        <v>0</v>
      </c>
      <c r="BU168" s="61">
        <f>'2021'!BO16</f>
        <v>0</v>
      </c>
      <c r="BV168" s="61">
        <f>'2021'!BP16</f>
        <v>0</v>
      </c>
      <c r="BW168" s="72">
        <f>'2021'!BQ16</f>
        <v>0</v>
      </c>
      <c r="BX168" s="61">
        <f>'2021'!BR16</f>
        <v>0</v>
      </c>
      <c r="BY168" s="22">
        <f>'2021'!BS16</f>
        <v>1242</v>
      </c>
      <c r="BZ168" s="23">
        <f>'2021'!BT16</f>
        <v>3188</v>
      </c>
      <c r="CA168" s="23">
        <f>'2021'!BU16</f>
        <v>10</v>
      </c>
      <c r="CB168" s="23">
        <f>'2021'!BV16</f>
        <v>5</v>
      </c>
      <c r="CC168" s="23">
        <f>'2021'!BW16</f>
        <v>205</v>
      </c>
      <c r="CD168" s="23">
        <f>'2021'!BX16</f>
        <v>134</v>
      </c>
      <c r="CE168" s="23">
        <f>'2021'!BY16</f>
        <v>76.599999999999994</v>
      </c>
      <c r="CF168" s="74">
        <f>'2021'!BZ16</f>
        <v>1.3</v>
      </c>
      <c r="CG168" s="74">
        <f>'2021'!CA16</f>
        <v>2.6</v>
      </c>
      <c r="CH168" s="74">
        <f>'2021'!CB16</f>
        <v>42.1</v>
      </c>
      <c r="CI168" s="23">
        <f>'2021'!CC16</f>
        <v>322</v>
      </c>
      <c r="CJ168" s="23">
        <f>'2021'!CD16</f>
        <v>1774</v>
      </c>
      <c r="CK168" s="55">
        <f>'2021'!CE16</f>
        <v>51</v>
      </c>
      <c r="CL168" s="61">
        <f>'2021'!CF16</f>
        <v>4.0999999999999996</v>
      </c>
      <c r="CM168" s="61">
        <f>'2021'!CG16</f>
        <v>1</v>
      </c>
      <c r="CN168" s="61">
        <f>'2021'!CH16</f>
        <v>3</v>
      </c>
      <c r="CO168" s="73">
        <f>'2021'!CI16</f>
        <v>1.97</v>
      </c>
      <c r="CP168" s="62">
        <f>'2021'!CJ16</f>
        <v>6</v>
      </c>
      <c r="CQ168" s="22">
        <f>'2021'!CK16</f>
        <v>2876</v>
      </c>
      <c r="CR168" s="23">
        <f>'2021'!CL16</f>
        <v>3094</v>
      </c>
      <c r="CS168" s="23">
        <f>'2021'!CM16</f>
        <v>19</v>
      </c>
      <c r="CT168" s="23">
        <f>'2021'!CN16</f>
        <v>13</v>
      </c>
      <c r="CU168" s="23">
        <f>'2021'!CO16</f>
        <v>448</v>
      </c>
      <c r="CV168" s="23">
        <f>'2021'!CP16</f>
        <v>296</v>
      </c>
      <c r="CW168" s="23">
        <f>'2021'!CQ16</f>
        <v>73.7</v>
      </c>
      <c r="CX168" s="24">
        <f>'2021'!CR16</f>
        <v>3.1</v>
      </c>
      <c r="CY168" s="24">
        <f>'2021'!CS16</f>
        <v>2.9</v>
      </c>
      <c r="CZ168" s="23">
        <f>'2021'!CT16</f>
        <v>42.6</v>
      </c>
      <c r="DA168" s="23">
        <f>'2021'!CU16</f>
        <v>505</v>
      </c>
      <c r="DB168" s="23">
        <f>'2021'!CV16</f>
        <v>2047</v>
      </c>
      <c r="DC168" s="55">
        <f>'2021'!CW16</f>
        <v>59</v>
      </c>
      <c r="DD168" s="61">
        <f>'2021'!CX16</f>
        <v>5.7</v>
      </c>
      <c r="DE168" s="61">
        <f>'2021'!CY16</f>
        <v>5</v>
      </c>
      <c r="DF168" s="61">
        <f>'2021'!CZ16</f>
        <v>8</v>
      </c>
      <c r="DG168" s="73">
        <f>'2021'!DA16</f>
        <v>2.94</v>
      </c>
      <c r="DH168" s="62">
        <f>'2021'!DB16</f>
        <v>19</v>
      </c>
      <c r="DI168" s="22">
        <f>'2021'!DC16</f>
        <v>2448</v>
      </c>
      <c r="DJ168" s="23">
        <f>'2021'!DD16</f>
        <v>3931</v>
      </c>
      <c r="DK168" s="23">
        <f>'2021'!DE16</f>
        <v>13</v>
      </c>
      <c r="DL168" s="23">
        <f>'2021'!DF16</f>
        <v>5</v>
      </c>
      <c r="DM168" s="23">
        <f>'2021'!DG16</f>
        <v>300</v>
      </c>
      <c r="DN168" s="23">
        <f>'2021'!DH16</f>
        <v>203</v>
      </c>
      <c r="DO168" s="23">
        <f>'2021'!DI16</f>
        <v>75.400000000000006</v>
      </c>
      <c r="DP168" s="74">
        <f>'2021'!DJ16</f>
        <v>4.4000000000000004</v>
      </c>
      <c r="DQ168" s="74">
        <f>'2021'!DK16</f>
        <v>1.8</v>
      </c>
      <c r="DR168" s="74">
        <f>'2021'!DL16</f>
        <v>44</v>
      </c>
      <c r="DS168" s="23">
        <f>'2021'!DM16</f>
        <v>374</v>
      </c>
      <c r="DT168" s="23">
        <f>'2021'!DN16</f>
        <v>1860</v>
      </c>
      <c r="DU168" s="55">
        <f>'2021'!DO16</f>
        <v>47</v>
      </c>
      <c r="DV168" s="61">
        <f>'2021'!DP16</f>
        <v>4.8</v>
      </c>
      <c r="DW168" s="61">
        <f>'2021'!DQ16</f>
        <v>7</v>
      </c>
      <c r="DX168" s="61">
        <f>'2021'!DR16</f>
        <v>6</v>
      </c>
      <c r="DY168" s="73">
        <f>'2021'!DS16</f>
        <v>2.73</v>
      </c>
      <c r="DZ168" s="62">
        <f>'2021'!DT16</f>
        <v>15</v>
      </c>
      <c r="EA168" s="22">
        <f>'2021'!DU16</f>
        <v>1733</v>
      </c>
      <c r="EB168" s="23">
        <f>'2021'!DV16</f>
        <v>1781</v>
      </c>
      <c r="EC168" s="23">
        <f>'2021'!DW16</f>
        <v>12</v>
      </c>
      <c r="ED168" s="23">
        <f>'2021'!DX16</f>
        <v>8</v>
      </c>
      <c r="EE168" s="23">
        <f>'2021'!DY16</f>
        <v>283</v>
      </c>
      <c r="EF168" s="23">
        <f>'2021'!DZ16</f>
        <v>172</v>
      </c>
      <c r="EG168" s="23">
        <f>'2021'!EA16</f>
        <v>74.099999999999994</v>
      </c>
      <c r="EH168" s="24">
        <f>'2021'!EB16</f>
        <v>4.8</v>
      </c>
      <c r="EI168" s="24">
        <f>'2021'!EC16</f>
        <v>2.9</v>
      </c>
      <c r="EJ168" s="24">
        <f>'2021'!ED16</f>
        <v>34.5</v>
      </c>
      <c r="EK168" s="23">
        <f>'2021'!EE16</f>
        <v>318</v>
      </c>
      <c r="EL168" s="23">
        <f>'2021'!EF16</f>
        <v>2380</v>
      </c>
      <c r="EM168" s="55">
        <f>'2021'!EG16</f>
        <v>42</v>
      </c>
      <c r="EN168" s="73">
        <f>'2021'!EH16</f>
        <v>4.2</v>
      </c>
      <c r="EO168" s="61">
        <f>'2021'!EI16</f>
        <v>3</v>
      </c>
      <c r="EP168" s="61">
        <f>'2021'!EJ16</f>
        <v>7</v>
      </c>
      <c r="EQ168" s="73">
        <f>'2021'!EK16</f>
        <v>1.86</v>
      </c>
      <c r="ER168" s="62">
        <f>'2021'!EL16</f>
        <v>9</v>
      </c>
    </row>
    <row r="169" spans="1:148" ht="15.75" customHeight="1" x14ac:dyDescent="0.2">
      <c r="A169" s="111">
        <f t="shared" si="8"/>
        <v>167</v>
      </c>
      <c r="B169" s="109">
        <f>'2020'!A15</f>
        <v>13</v>
      </c>
      <c r="C169" s="109">
        <v>2020</v>
      </c>
      <c r="D169" s="86" t="str">
        <f>'2020'!B15</f>
        <v>James Morgan</v>
      </c>
      <c r="E169" s="86" t="str" cm="1">
        <f t="array" ref="E169">_xlfn.IFS(F169&gt;13,"Cornerstone",AND(F169&gt;11.5,F169&lt;13),"Elite",AND(F169&gt;10,F169&lt;11.5),"Elite Upside",AND(F169&gt;=8.5,F169&lt;10),"Upside",AND(F169&gt;6.25,F169&lt;8.5),"Upside Lite",AND(F169&gt;4.5,F169&lt;6.25),"Outlier",AND(F169&gt;=3.5,F169&lt;4.5),"Outlier Lite",F169&lt;3.5,"Purgatory")</f>
        <v>Purgatory</v>
      </c>
      <c r="F169" s="11">
        <f>'2020'!C15</f>
        <v>2.4312499999999999</v>
      </c>
      <c r="G169" s="11">
        <f t="shared" si="9"/>
        <v>19.3</v>
      </c>
      <c r="H169" s="245">
        <f t="shared" si="10"/>
        <v>-0.82691411320302977</v>
      </c>
      <c r="I169" s="43" t="str">
        <f>'2020'!D15</f>
        <v>FIU</v>
      </c>
      <c r="J169" s="14">
        <f>'2020'!E15</f>
        <v>10</v>
      </c>
      <c r="K169" s="44">
        <f>'2020'!F15</f>
        <v>35854</v>
      </c>
      <c r="L169" s="15">
        <f>'2020'!G15</f>
        <v>27.597260273972601</v>
      </c>
      <c r="M169" s="15" t="str">
        <f>'2020'!H15</f>
        <v>RS SR</v>
      </c>
      <c r="N169" s="15">
        <f>'2020'!I15</f>
        <v>22.175342465753424</v>
      </c>
      <c r="O169" s="15" t="str">
        <f>'2020'!J15</f>
        <v>Pocket Passer</v>
      </c>
      <c r="P169" s="14">
        <f>'2020'!K15</f>
        <v>76</v>
      </c>
      <c r="Q169" s="14">
        <f>'2020'!L15</f>
        <v>229</v>
      </c>
      <c r="R169" s="15">
        <f t="shared" si="11"/>
        <v>27.874446399862332</v>
      </c>
      <c r="S169" s="14">
        <f>'2020'!M15</f>
        <v>4.8899999999999997</v>
      </c>
      <c r="T169" s="16">
        <f>'2020'!N15</f>
        <v>4</v>
      </c>
      <c r="U169" s="46">
        <f>'2020'!O15</f>
        <v>0</v>
      </c>
      <c r="V169" s="47">
        <f>'2020'!P15</f>
        <v>0.76962771839292299</v>
      </c>
      <c r="W169" s="47">
        <f>'2020'!Q15</f>
        <v>0.45390070921985815</v>
      </c>
      <c r="X169" s="47">
        <f>'2020'!R15</f>
        <v>0.83844708829054482</v>
      </c>
      <c r="Y169" s="47">
        <f>'2020'!S15</f>
        <v>0.92592592592592593</v>
      </c>
      <c r="Z169" s="17">
        <f>'2020'!T15</f>
        <v>0.92592592592592593</v>
      </c>
      <c r="AA169" s="17">
        <f>'2020'!U15</f>
        <v>0.55555555555555558</v>
      </c>
      <c r="AB169" s="17">
        <f>'2020'!V15</f>
        <v>7.6757752533005838E-3</v>
      </c>
      <c r="AC169" s="17">
        <f>'2020'!W15</f>
        <v>1.5915119363395226E-2</v>
      </c>
      <c r="AD169" s="17">
        <f>'2020'!X15</f>
        <v>1.5915119363395226E-2</v>
      </c>
      <c r="AE169" s="18">
        <f>'2020'!Y15</f>
        <v>9.5490716180371346E-3</v>
      </c>
      <c r="AF169" s="19">
        <f>'2020'!Z15</f>
        <v>18.517808219178082</v>
      </c>
      <c r="AG169" s="20">
        <f>'2020'!AA15</f>
        <v>80.099543597975597</v>
      </c>
      <c r="AH169" s="71">
        <f>'2020'!AB15</f>
        <v>0.64939024390243905</v>
      </c>
      <c r="AI169" s="102">
        <f>'2020'!AC15</f>
        <v>12.318840579710145</v>
      </c>
      <c r="AJ169" s="71">
        <f>'2020'!AD15</f>
        <v>0.71</v>
      </c>
      <c r="AK169" s="71">
        <f>'2020'!AE15</f>
        <v>3.7999999999999999E-2</v>
      </c>
      <c r="AL169" s="71">
        <f>'2020'!AF15</f>
        <v>4.5999999999999999E-2</v>
      </c>
      <c r="AM169" s="70">
        <f>'2020'!AG15</f>
        <v>0.41700000000000004</v>
      </c>
      <c r="AN169" s="20">
        <f>'2020'!AH15</f>
        <v>1.5</v>
      </c>
      <c r="AO169" s="20">
        <f>'2020'!AI15</f>
        <v>0.04</v>
      </c>
      <c r="AP169" s="76">
        <f>'2020'!AJ15</f>
        <v>1.21</v>
      </c>
      <c r="AQ169" s="21">
        <f>'2020'!AK15</f>
        <v>9</v>
      </c>
      <c r="AR169" s="21">
        <f>'2020'!AL15</f>
        <v>4</v>
      </c>
      <c r="AS169" s="21">
        <f>'2020'!AM15</f>
        <v>1</v>
      </c>
      <c r="AT169" s="21">
        <f>'2020'!AN15</f>
        <v>0</v>
      </c>
      <c r="AU169" s="21">
        <f>'2020'!AO15</f>
        <v>0</v>
      </c>
      <c r="AV169" s="21">
        <f>'2020'!AP15</f>
        <v>0</v>
      </c>
      <c r="AW169" s="21">
        <f>'2020'!AQ15</f>
        <v>0</v>
      </c>
      <c r="AX169" s="21">
        <f>'2020'!AR15</f>
        <v>0</v>
      </c>
      <c r="AY169" s="21">
        <f>'2020'!AS15</f>
        <v>0</v>
      </c>
      <c r="AZ169" s="21">
        <f>'2020'!AT15</f>
        <v>0</v>
      </c>
      <c r="BA169" s="21">
        <f>'2020'!AU15</f>
        <v>3</v>
      </c>
      <c r="BB169" s="21">
        <f>'2020'!AV15</f>
        <v>0</v>
      </c>
      <c r="BC169" s="21">
        <f>'2020'!AW15</f>
        <v>1.75</v>
      </c>
      <c r="BD169" s="21">
        <f>'2020'!AX15</f>
        <v>1.3125</v>
      </c>
      <c r="BE169" s="21">
        <f>'2020'!AY15</f>
        <v>0</v>
      </c>
      <c r="BF169" s="130">
        <f>'2020'!AZ15</f>
        <v>0</v>
      </c>
      <c r="BG169" s="103">
        <f>'2020'!BA15</f>
        <v>0</v>
      </c>
      <c r="BH169" s="23">
        <f>'2020'!BB15</f>
        <v>1</v>
      </c>
      <c r="BI169" s="23">
        <f>'2020'!BC15</f>
        <v>0</v>
      </c>
      <c r="BJ169" s="23">
        <f>'2020'!BD15</f>
        <v>0</v>
      </c>
      <c r="BK169" s="23">
        <f>'2020'!BE15</f>
        <v>0</v>
      </c>
      <c r="BL169" s="23">
        <f>'2020'!BF15</f>
        <v>0</v>
      </c>
      <c r="BM169" s="23">
        <f>'2020'!BG15</f>
        <v>0</v>
      </c>
      <c r="BN169" s="74">
        <f>'2020'!BH15</f>
        <v>0</v>
      </c>
      <c r="BO169" s="74">
        <f>'2020'!BI15</f>
        <v>0</v>
      </c>
      <c r="BP169" s="74">
        <f>'2020'!BJ15</f>
        <v>0</v>
      </c>
      <c r="BQ169" s="23">
        <f>'2020'!BK15</f>
        <v>0</v>
      </c>
      <c r="BR169" s="23">
        <f>'2020'!BL15</f>
        <v>1</v>
      </c>
      <c r="BS169" s="55">
        <f>'2020'!BM15</f>
        <v>0</v>
      </c>
      <c r="BT169" s="61">
        <f>'2020'!BN15</f>
        <v>0</v>
      </c>
      <c r="BU169" s="61">
        <f>'2020'!BO15</f>
        <v>0</v>
      </c>
      <c r="BV169" s="61">
        <f>'2020'!BP15</f>
        <v>0</v>
      </c>
      <c r="BW169" s="72">
        <f>'2020'!BQ15</f>
        <v>0</v>
      </c>
      <c r="BX169" s="61">
        <f>'2020'!BR15</f>
        <v>0</v>
      </c>
      <c r="BY169" s="22">
        <f>'2020'!BS15</f>
        <v>2088</v>
      </c>
      <c r="BZ169" s="23">
        <f>'2020'!BT15</f>
        <v>2713</v>
      </c>
      <c r="CA169" s="23">
        <f>'2020'!BU15</f>
        <v>16</v>
      </c>
      <c r="CB169" s="23">
        <f>'2020'!BV15</f>
        <v>15</v>
      </c>
      <c r="CC169" s="23">
        <f>'2020'!BW15</f>
        <v>325</v>
      </c>
      <c r="CD169" s="23">
        <f>'2020'!BX15</f>
        <v>182</v>
      </c>
      <c r="CE169" s="23">
        <f>'2020'!BY15</f>
        <v>65</v>
      </c>
      <c r="CF169" s="74">
        <f>'2020'!BZ15</f>
        <v>4.3</v>
      </c>
      <c r="CG169" s="74">
        <f>'2020'!CA15</f>
        <v>6</v>
      </c>
      <c r="CH169" s="74">
        <f>'2020'!CB15</f>
        <v>28.8</v>
      </c>
      <c r="CI169" s="23">
        <f>'2020'!CC15</f>
        <v>99</v>
      </c>
      <c r="CJ169" s="23">
        <f>'2020'!CD15</f>
        <v>2392</v>
      </c>
      <c r="CK169" s="55">
        <f>'2020'!CE15</f>
        <v>18</v>
      </c>
      <c r="CL169" s="61">
        <f>'2020'!CF15</f>
        <v>3.2</v>
      </c>
      <c r="CM169" s="61">
        <f>'2020'!CG15</f>
        <v>0</v>
      </c>
      <c r="CN169" s="61">
        <f>'2020'!CH15</f>
        <v>0</v>
      </c>
      <c r="CO169" s="73">
        <f>'2020'!CI15</f>
        <v>1.68</v>
      </c>
      <c r="CP169" s="62">
        <f>'2020'!CJ15</f>
        <v>3</v>
      </c>
      <c r="CQ169" s="22">
        <f>'2020'!CK15</f>
        <v>1280</v>
      </c>
      <c r="CR169" s="23">
        <f>'2020'!CL15</f>
        <v>2820</v>
      </c>
      <c r="CS169" s="23">
        <f>'2020'!CM15</f>
        <v>9</v>
      </c>
      <c r="CT169" s="23">
        <f>'2020'!CN15</f>
        <v>7</v>
      </c>
      <c r="CU169" s="23">
        <f>'2020'!CO15</f>
        <v>213</v>
      </c>
      <c r="CV169" s="23">
        <f>'2020'!CP15</f>
        <v>97</v>
      </c>
      <c r="CW169" s="23">
        <f>'2020'!CQ15</f>
        <v>57.2</v>
      </c>
      <c r="CX169" s="24">
        <f>'2020'!CR15</f>
        <v>7.1</v>
      </c>
      <c r="CY169" s="24">
        <f>'2020'!CS15</f>
        <v>4.9000000000000004</v>
      </c>
      <c r="CZ169" s="23">
        <f>'2020'!CT15</f>
        <v>24.5</v>
      </c>
      <c r="DA169" s="23">
        <f>'2020'!CU15</f>
        <v>49</v>
      </c>
      <c r="DB169" s="23">
        <f>'2020'!CV15</f>
        <v>2048</v>
      </c>
      <c r="DC169" s="55">
        <f>'2020'!CW15</f>
        <v>10</v>
      </c>
      <c r="DD169" s="61">
        <f>'2020'!CX15</f>
        <v>2.9</v>
      </c>
      <c r="DE169" s="61">
        <f>'2020'!CY15</f>
        <v>0</v>
      </c>
      <c r="DF169" s="61">
        <f>'2020'!CZ15</f>
        <v>0</v>
      </c>
      <c r="DG169" s="73">
        <f>'2020'!DA15</f>
        <v>1.59</v>
      </c>
      <c r="DH169" s="62">
        <f>'2020'!DB15</f>
        <v>0</v>
      </c>
      <c r="DI169" s="22">
        <f>'2020'!DC15</f>
        <v>2678</v>
      </c>
      <c r="DJ169" s="23">
        <f>'2020'!DD15</f>
        <v>3194</v>
      </c>
      <c r="DK169" s="23">
        <f>'2020'!DE15</f>
        <v>25</v>
      </c>
      <c r="DL169" s="23">
        <f>'2020'!DF15</f>
        <v>7</v>
      </c>
      <c r="DM169" s="23">
        <f>'2020'!DG15</f>
        <v>328</v>
      </c>
      <c r="DN169" s="23">
        <f>'2020'!DH15</f>
        <v>213</v>
      </c>
      <c r="DO169" s="23">
        <f>'2020'!DI15</f>
        <v>71</v>
      </c>
      <c r="DP169" s="74">
        <f>'2020'!DJ15</f>
        <v>3.5</v>
      </c>
      <c r="DQ169" s="74">
        <f>'2020'!DK15</f>
        <v>4.8</v>
      </c>
      <c r="DR169" s="74">
        <f>'2020'!DL15</f>
        <v>41.7</v>
      </c>
      <c r="DS169" s="23">
        <f>'2020'!DM15</f>
        <v>25</v>
      </c>
      <c r="DT169" s="23">
        <f>'2020'!DN15</f>
        <v>3257</v>
      </c>
      <c r="DU169" s="55">
        <f>'2020'!DO15</f>
        <v>25</v>
      </c>
      <c r="DV169" s="61">
        <f>'2020'!DP15</f>
        <v>1</v>
      </c>
      <c r="DW169" s="61">
        <f>'2020'!DQ15</f>
        <v>1</v>
      </c>
      <c r="DX169" s="61">
        <f>'2020'!DR15</f>
        <v>1</v>
      </c>
      <c r="DY169" s="73">
        <f>'2020'!DS15</f>
        <v>0.96</v>
      </c>
      <c r="DZ169" s="62">
        <f>'2020'!DT15</f>
        <v>1</v>
      </c>
      <c r="EA169" s="22">
        <f>'2020'!DU15</f>
        <v>2550</v>
      </c>
      <c r="EB169" s="23">
        <f>'2020'!DV15</f>
        <v>2754</v>
      </c>
      <c r="EC169" s="23">
        <f>'2020'!DW15</f>
        <v>14</v>
      </c>
      <c r="ED169" s="23">
        <f>'2020'!DX15</f>
        <v>5</v>
      </c>
      <c r="EE169" s="23">
        <f>'2020'!DY15</f>
        <v>357</v>
      </c>
      <c r="EF169" s="23">
        <f>'2020'!DZ15</f>
        <v>207</v>
      </c>
      <c r="EG169" s="23">
        <f>'2020'!EA15</f>
        <v>70.099999999999994</v>
      </c>
      <c r="EH169" s="24">
        <f>'2020'!EB15</f>
        <v>3.8</v>
      </c>
      <c r="EI169" s="24">
        <f>'2020'!EC15</f>
        <v>4.5999999999999996</v>
      </c>
      <c r="EJ169" s="24">
        <f>'2020'!ED15</f>
        <v>32.700000000000003</v>
      </c>
      <c r="EK169" s="23">
        <f>'2020'!EE15</f>
        <v>36</v>
      </c>
      <c r="EL169" s="23">
        <f>'2020'!EF15</f>
        <v>2262</v>
      </c>
      <c r="EM169" s="55">
        <f>'2020'!EG15</f>
        <v>19</v>
      </c>
      <c r="EN169" s="73">
        <f>'2020'!EH15</f>
        <v>1.5</v>
      </c>
      <c r="EO169" s="61">
        <f>'2020'!EI15</f>
        <v>2</v>
      </c>
      <c r="EP169" s="61">
        <f>'2020'!EJ15</f>
        <v>0</v>
      </c>
      <c r="EQ169" s="73">
        <f>'2020'!EK15</f>
        <v>1.21</v>
      </c>
      <c r="ER169" s="62">
        <f>'2020'!EL15</f>
        <v>1</v>
      </c>
    </row>
    <row r="170" spans="1:148" ht="15.75" customHeight="1" x14ac:dyDescent="0.2">
      <c r="A170" s="111">
        <f t="shared" si="8"/>
        <v>168</v>
      </c>
      <c r="B170" s="109">
        <f>'2025'!A19</f>
        <v>17</v>
      </c>
      <c r="C170" s="109">
        <v>2025</v>
      </c>
      <c r="D170" s="86" t="str">
        <f>'2025'!B19</f>
        <v>Max Brosmer</v>
      </c>
      <c r="E170" s="86" t="str" cm="1">
        <f t="array" ref="E170">_xlfn.IFS(F170&gt;13,"Cornerstone",AND(F170&gt;11.5,F170&lt;13),"Elite",AND(F170&gt;10,F170&lt;11.5),"Elite Upside",AND(F170&gt;=8.5,F170&lt;10),"Upside",AND(F170&gt;6.25,F170&lt;8.5),"Upside Lite",AND(F170&gt;4.5,F170&lt;6.25),"Outlier",AND(F170&gt;=3.5,F170&lt;4.5),"Outlier Lite",F170&lt;3.5,"Purgatory")</f>
        <v>Purgatory</v>
      </c>
      <c r="F170" s="11">
        <f>'2025'!C19</f>
        <v>2.42875</v>
      </c>
      <c r="G170" s="11">
        <f t="shared" si="9"/>
        <v>18.8</v>
      </c>
      <c r="H170" s="245">
        <f t="shared" si="10"/>
        <v>-0.82764396193059131</v>
      </c>
      <c r="I170" s="43" t="str">
        <f>'2025'!D19</f>
        <v>Minnesota</v>
      </c>
      <c r="J170" s="14">
        <f>'2025'!E19</f>
        <v>2</v>
      </c>
      <c r="K170" s="44">
        <f>'2025'!F19</f>
        <v>36978</v>
      </c>
      <c r="L170" s="15">
        <f>'2025'!G19</f>
        <v>24.517808219178082</v>
      </c>
      <c r="M170" s="15" t="str">
        <f>'2025'!H19</f>
        <v>RS SR</v>
      </c>
      <c r="N170" s="15">
        <f>'2025'!I19</f>
        <v>24.098630136986301</v>
      </c>
      <c r="O170" s="15" t="str">
        <f>'2025'!J19</f>
        <v>Pocket Passer</v>
      </c>
      <c r="P170" s="14">
        <f>'2025'!K19</f>
        <v>74</v>
      </c>
      <c r="Q170" s="14">
        <f>'2025'!L19</f>
        <v>225</v>
      </c>
      <c r="R170" s="15">
        <f t="shared" si="11"/>
        <v>28.887970485948276</v>
      </c>
      <c r="S170" s="14">
        <f>'2025'!M19</f>
        <v>4.78</v>
      </c>
      <c r="T170" s="16">
        <f>'2025'!N19</f>
        <v>0</v>
      </c>
      <c r="U170" s="46">
        <f>'2025'!O19</f>
        <v>0.91613588110403399</v>
      </c>
      <c r="V170" s="47">
        <f>'2025'!P19</f>
        <v>6.7546174142480209E-2</v>
      </c>
      <c r="W170" s="47">
        <f>'2025'!Q19</f>
        <v>0.99968274111675126</v>
      </c>
      <c r="X170" s="47">
        <f>'2025'!R19</f>
        <v>0.9861855088807443</v>
      </c>
      <c r="Y170" s="47">
        <f>'2025'!S19</f>
        <v>0.97902831177909821</v>
      </c>
      <c r="Z170" s="17">
        <f>'2025'!T19</f>
        <v>0.98935552644792479</v>
      </c>
      <c r="AA170" s="17">
        <f>'2025'!U19</f>
        <v>0.98935552644792479</v>
      </c>
      <c r="AB170" s="17">
        <f>'2025'!V19</f>
        <v>0.15858073859522084</v>
      </c>
      <c r="AC170" s="17">
        <f>'2025'!W19</f>
        <v>7.9667063020214035E-2</v>
      </c>
      <c r="AD170" s="17">
        <f>'2025'!X19</f>
        <v>0.11912390080771744</v>
      </c>
      <c r="AE170" s="18">
        <f>'2025'!Y19</f>
        <v>0.11912390080771744</v>
      </c>
      <c r="AF170" s="19">
        <f>'2025'!Z19</f>
        <v>19.443835616438356</v>
      </c>
      <c r="AG170" s="20">
        <f>'2025'!AA19</f>
        <v>86.198741926158817</v>
      </c>
      <c r="AH170" s="71">
        <f>'2025'!AB19</f>
        <v>0.66009852216748766</v>
      </c>
      <c r="AI170" s="102">
        <f>'2025'!AC19</f>
        <v>10.451492537313433</v>
      </c>
      <c r="AJ170" s="71">
        <f>'2025'!AD19</f>
        <v>0.77500000000000002</v>
      </c>
      <c r="AK170" s="71">
        <f>'2025'!AE19</f>
        <v>5.2000000000000005E-2</v>
      </c>
      <c r="AL170" s="71">
        <f>'2025'!AF19</f>
        <v>1.7000000000000001E-2</v>
      </c>
      <c r="AM170" s="70">
        <f>'2025'!AG19</f>
        <v>0.45500000000000002</v>
      </c>
      <c r="AN170" s="20">
        <f>'2025'!AH19</f>
        <v>4.9000000000000004</v>
      </c>
      <c r="AO170" s="20">
        <f>'2025'!AI19</f>
        <v>0.13333333333333333</v>
      </c>
      <c r="AP170" s="76">
        <f>'2025'!AJ19</f>
        <v>2.4900000000000002</v>
      </c>
      <c r="AQ170" s="21">
        <f>'2025'!AK19</f>
        <v>6</v>
      </c>
      <c r="AR170" s="21">
        <f>'2025'!AL19</f>
        <v>0</v>
      </c>
      <c r="AS170" s="21">
        <f>'2025'!AM19</f>
        <v>7</v>
      </c>
      <c r="AT170" s="21">
        <f>'2025'!AN19</f>
        <v>2</v>
      </c>
      <c r="AU170" s="21">
        <f>'2025'!AO19</f>
        <v>10</v>
      </c>
      <c r="AV170" s="21">
        <f>'2025'!AP19</f>
        <v>3</v>
      </c>
      <c r="AW170" s="21">
        <f>'2025'!AQ19</f>
        <v>5</v>
      </c>
      <c r="AX170" s="21">
        <f>'2025'!AR19</f>
        <v>3</v>
      </c>
      <c r="AY170" s="21">
        <f>'2025'!AS19</f>
        <v>2</v>
      </c>
      <c r="AZ170" s="21">
        <f>'2025'!AT19</f>
        <v>4</v>
      </c>
      <c r="BA170" s="21">
        <f>'2025'!AU19</f>
        <v>0</v>
      </c>
      <c r="BB170" s="21">
        <f>'2025'!AV19</f>
        <v>0</v>
      </c>
      <c r="BC170" s="21">
        <f>'2025'!AW19</f>
        <v>6.21</v>
      </c>
      <c r="BD170" s="21">
        <f>'2025'!AX19</f>
        <v>4.6574999999999998</v>
      </c>
      <c r="BE170" s="21">
        <f>'2025'!AY19</f>
        <v>0.52500000000000002</v>
      </c>
      <c r="BF170" s="130">
        <f>'2025'!AZ19</f>
        <v>0</v>
      </c>
      <c r="BG170" s="103">
        <f>'2025'!BA19</f>
        <v>1726</v>
      </c>
      <c r="BH170" s="23">
        <f>'2025'!BB19</f>
        <v>1884</v>
      </c>
      <c r="BI170" s="23">
        <f>'2025'!BC19</f>
        <v>11</v>
      </c>
      <c r="BJ170" s="23">
        <f>'2025'!BD19</f>
        <v>4</v>
      </c>
      <c r="BK170" s="23">
        <f>'2025'!BE19</f>
        <v>174</v>
      </c>
      <c r="BL170" s="23">
        <f>'2025'!BF19</f>
        <v>108</v>
      </c>
      <c r="BM170" s="23">
        <f>'2025'!BG19</f>
        <v>71.3</v>
      </c>
      <c r="BN170" s="74">
        <f>'2025'!BH19</f>
        <v>3.9</v>
      </c>
      <c r="BO170" s="74">
        <f>'2025'!BI19</f>
        <v>3.1</v>
      </c>
      <c r="BP170" s="74">
        <f>'2025'!BJ19</f>
        <v>100</v>
      </c>
      <c r="BQ170" s="23">
        <f>'2025'!BK19</f>
        <v>37</v>
      </c>
      <c r="BR170" s="23">
        <f>'2025'!BL19</f>
        <v>1453</v>
      </c>
      <c r="BS170" s="55">
        <f>'2025'!BM19</f>
        <v>24</v>
      </c>
      <c r="BT170" s="61">
        <f>'2025'!BN19</f>
        <v>1.5</v>
      </c>
      <c r="BU170" s="61">
        <f>'2025'!BO19</f>
        <v>2</v>
      </c>
      <c r="BV170" s="61">
        <f>'2025'!BP19</f>
        <v>2</v>
      </c>
      <c r="BW170" s="72">
        <f>'2025'!BQ19</f>
        <v>0.96</v>
      </c>
      <c r="BX170" s="61">
        <f>'2025'!BR19</f>
        <v>0</v>
      </c>
      <c r="BY170" s="22">
        <f>'2025'!BS19</f>
        <v>128</v>
      </c>
      <c r="BZ170" s="23">
        <f>'2025'!BT19</f>
        <v>1895</v>
      </c>
      <c r="CA170" s="23">
        <f>'2025'!BU19</f>
        <v>2</v>
      </c>
      <c r="CB170" s="23">
        <f>'2025'!BV19</f>
        <v>0</v>
      </c>
      <c r="CC170" s="23">
        <f>'2025'!BW19</f>
        <v>35</v>
      </c>
      <c r="CD170" s="23">
        <f>'2025'!BX19</f>
        <v>20</v>
      </c>
      <c r="CE170" s="23">
        <f>'2025'!BY19</f>
        <v>72.7</v>
      </c>
      <c r="CF170" s="74">
        <f>'2025'!BZ19</f>
        <v>8.3000000000000007</v>
      </c>
      <c r="CG170" s="74">
        <f>'2025'!CA19</f>
        <v>2.6</v>
      </c>
      <c r="CH170" s="74">
        <f>'2025'!CB19</f>
        <v>46.4</v>
      </c>
      <c r="CI170" s="23">
        <f>'2025'!CC19</f>
        <v>5</v>
      </c>
      <c r="CJ170" s="23">
        <f>'2025'!CD19</f>
        <v>1244</v>
      </c>
      <c r="CK170" s="55">
        <f>'2025'!CE19</f>
        <v>3</v>
      </c>
      <c r="CL170" s="61">
        <f>'2025'!CF19</f>
        <v>1.7</v>
      </c>
      <c r="CM170" s="61">
        <f>'2025'!CG19</f>
        <v>0</v>
      </c>
      <c r="CN170" s="61">
        <f>'2025'!CH19</f>
        <v>0</v>
      </c>
      <c r="CO170" s="73">
        <f>'2025'!CI19</f>
        <v>3.33</v>
      </c>
      <c r="CP170" s="62">
        <f>'2025'!CJ19</f>
        <v>0</v>
      </c>
      <c r="CQ170" s="22">
        <f>'2025'!CK19</f>
        <v>3151</v>
      </c>
      <c r="CR170" s="23">
        <f>'2025'!CL19</f>
        <v>3152</v>
      </c>
      <c r="CS170" s="23">
        <f>'2025'!CM19</f>
        <v>27</v>
      </c>
      <c r="CT170" s="23">
        <f>'2025'!CN19</f>
        <v>8</v>
      </c>
      <c r="CU170" s="23">
        <f>'2025'!CO19</f>
        <v>422</v>
      </c>
      <c r="CV170" s="23">
        <f>'2025'!CP19</f>
        <v>262</v>
      </c>
      <c r="CW170" s="23">
        <f>'2025'!CQ19</f>
        <v>71</v>
      </c>
      <c r="CX170" s="24">
        <f>'2025'!CR19</f>
        <v>5.2</v>
      </c>
      <c r="CY170" s="24">
        <f>'2025'!CS19</f>
        <v>2.8</v>
      </c>
      <c r="CZ170" s="23">
        <f>'2025'!CT19</f>
        <v>45.5</v>
      </c>
      <c r="DA170" s="23">
        <f>'2025'!CU19</f>
        <v>234</v>
      </c>
      <c r="DB170" s="23">
        <f>'2025'!CV19</f>
        <v>1922</v>
      </c>
      <c r="DC170" s="55">
        <f>'2025'!CW19</f>
        <v>68</v>
      </c>
      <c r="DD170" s="61">
        <f>'2025'!CX19</f>
        <v>3.4</v>
      </c>
      <c r="DE170" s="61">
        <f>'2025'!CY19</f>
        <v>2</v>
      </c>
      <c r="DF170" s="61">
        <f>'2025'!CZ19</f>
        <v>8</v>
      </c>
      <c r="DG170" s="73">
        <f>'2025'!DA19</f>
        <v>2.1</v>
      </c>
      <c r="DH170" s="62">
        <f>'2025'!DB19</f>
        <v>7</v>
      </c>
      <c r="DI170" s="22">
        <f>'2025'!DC19</f>
        <v>3498</v>
      </c>
      <c r="DJ170" s="23">
        <f>'2025'!DD19</f>
        <v>3547</v>
      </c>
      <c r="DK170" s="23">
        <f>'2025'!DE19</f>
        <v>29</v>
      </c>
      <c r="DL170" s="23">
        <f>'2025'!DF19</f>
        <v>7</v>
      </c>
      <c r="DM170" s="23">
        <f>'2025'!DG19</f>
        <v>461</v>
      </c>
      <c r="DN170" s="23">
        <f>'2025'!DH19</f>
        <v>295</v>
      </c>
      <c r="DO170" s="23">
        <f>'2025'!DI19</f>
        <v>74.3</v>
      </c>
      <c r="DP170" s="74">
        <f>'2025'!DJ19</f>
        <v>3.5</v>
      </c>
      <c r="DQ170" s="74">
        <f>'2025'!DK19</f>
        <v>2.7</v>
      </c>
      <c r="DR170" s="74">
        <f>'2025'!DL19</f>
        <v>45.5</v>
      </c>
      <c r="DS170" s="23">
        <f>'2025'!DM19</f>
        <v>219</v>
      </c>
      <c r="DT170" s="23">
        <f>'2025'!DN19</f>
        <v>1381</v>
      </c>
      <c r="DU170" s="55">
        <f>'2025'!DO19</f>
        <v>45</v>
      </c>
      <c r="DV170" s="61">
        <f>'2025'!DP19</f>
        <v>4.9000000000000004</v>
      </c>
      <c r="DW170" s="61">
        <f>'2025'!DQ19</f>
        <v>5</v>
      </c>
      <c r="DX170" s="61">
        <f>'2025'!DR19</f>
        <v>6</v>
      </c>
      <c r="DY170" s="73">
        <f>'2025'!DS19</f>
        <v>2.4900000000000002</v>
      </c>
      <c r="DZ170" s="62">
        <f>'2025'!DT19</f>
        <v>9</v>
      </c>
      <c r="EA170" s="22">
        <f>'2025'!DU19</f>
        <v>2801</v>
      </c>
      <c r="EB170" s="23">
        <f>'2025'!DV19</f>
        <v>2861</v>
      </c>
      <c r="EC170" s="23">
        <f>'2025'!DW19</f>
        <v>18</v>
      </c>
      <c r="ED170" s="23">
        <f>'2025'!DX19</f>
        <v>6</v>
      </c>
      <c r="EE170" s="23">
        <f>'2025'!DY19</f>
        <v>406</v>
      </c>
      <c r="EF170" s="23">
        <f>'2025'!DZ19</f>
        <v>268</v>
      </c>
      <c r="EG170" s="23">
        <f>'2025'!EA19</f>
        <v>77.5</v>
      </c>
      <c r="EH170" s="24">
        <f>'2025'!EB19</f>
        <v>3.1</v>
      </c>
      <c r="EI170" s="24">
        <f>'2025'!EC19</f>
        <v>1.7</v>
      </c>
      <c r="EJ170" s="24">
        <f>'2025'!ED19</f>
        <v>38.5</v>
      </c>
      <c r="EK170" s="23">
        <f>'2025'!EE19</f>
        <v>134</v>
      </c>
      <c r="EL170" s="23">
        <f>'2025'!EF19</f>
        <v>1682</v>
      </c>
      <c r="EM170" s="55">
        <f>'2025'!EG19</f>
        <v>49</v>
      </c>
      <c r="EN170" s="73">
        <f>'2025'!EH19</f>
        <v>2.7</v>
      </c>
      <c r="EO170" s="61">
        <f>'2025'!EI19</f>
        <v>5</v>
      </c>
      <c r="EP170" s="61">
        <f>'2025'!EJ19</f>
        <v>3</v>
      </c>
      <c r="EQ170" s="73">
        <f>'2025'!EK19</f>
        <v>1.69</v>
      </c>
      <c r="ER170" s="62">
        <f>'2025'!EL19</f>
        <v>1</v>
      </c>
    </row>
    <row r="171" spans="1:148" ht="15.75" customHeight="1" x14ac:dyDescent="0.2">
      <c r="A171" s="111">
        <f t="shared" si="8"/>
        <v>169</v>
      </c>
      <c r="B171" s="109">
        <f>'2022'!A15</f>
        <v>13</v>
      </c>
      <c r="C171" s="109">
        <v>2022</v>
      </c>
      <c r="D171" s="86" t="str">
        <f>'2022'!B15</f>
        <v>D'Eriq King</v>
      </c>
      <c r="E171" s="86" t="str" cm="1">
        <f t="array" ref="E171">_xlfn.IFS(F171&gt;13,"Cornerstone",AND(F171&gt;11.5,F171&lt;13),"Elite",AND(F171&gt;10,F171&lt;11.5),"Elite Upside",AND(F171&gt;=8.5,F171&lt;10),"Upside",AND(F171&gt;6.25,F171&lt;8.5),"Upside Lite",AND(F171&gt;4.5,F171&lt;6.25),"Outlier",AND(F171&gt;=3.5,F171&lt;4.5),"Outlier Lite",F171&lt;3.5,"Purgatory")</f>
        <v>Purgatory</v>
      </c>
      <c r="F171" s="11">
        <f>'2022'!C15</f>
        <v>2.3562500000000002</v>
      </c>
      <c r="G171" s="11">
        <f t="shared" si="9"/>
        <v>18.3</v>
      </c>
      <c r="H171" s="245">
        <f t="shared" si="10"/>
        <v>-0.84880957502987453</v>
      </c>
      <c r="I171" s="43" t="str">
        <f>'2022'!D15</f>
        <v>Miami</v>
      </c>
      <c r="J171" s="14">
        <f>'2022'!E15</f>
        <v>4</v>
      </c>
      <c r="K171" s="44">
        <f>'2022'!F15</f>
        <v>35666</v>
      </c>
      <c r="L171" s="15">
        <f>'2022'!G15</f>
        <v>28.112328767123287</v>
      </c>
      <c r="M171" s="15" t="str">
        <f>'2022'!H15</f>
        <v>RS SR</v>
      </c>
      <c r="N171" s="15">
        <f>'2022'!I15</f>
        <v>24.69041095890411</v>
      </c>
      <c r="O171" s="15" t="str">
        <f>'2022'!J15</f>
        <v>Run First</v>
      </c>
      <c r="P171" s="14">
        <f>'2022'!K15</f>
        <v>69</v>
      </c>
      <c r="Q171" s="14">
        <f>'2022'!L15</f>
        <v>196</v>
      </c>
      <c r="R171" s="15">
        <f t="shared" si="11"/>
        <v>28.943819618368078</v>
      </c>
      <c r="S171" s="14">
        <f>'2022'!M15</f>
        <v>4.45</v>
      </c>
      <c r="T171" s="16">
        <f>'2022'!N15</f>
        <v>0</v>
      </c>
      <c r="U171" s="46">
        <f>'2022'!O15</f>
        <v>0.40593112244897961</v>
      </c>
      <c r="V171" s="47">
        <f>'2022'!P15</f>
        <v>0.77115334548294712</v>
      </c>
      <c r="W171" s="47">
        <f>'2022'!Q15</f>
        <v>0.27459016393442626</v>
      </c>
      <c r="X171" s="47">
        <f>'2022'!R15</f>
        <v>0.87967213114754095</v>
      </c>
      <c r="Y171" s="47">
        <f>'2022'!S15</f>
        <v>0.19901401141670991</v>
      </c>
      <c r="Z171" s="17">
        <f>'2022'!T15</f>
        <v>0.53934307128212544</v>
      </c>
      <c r="AA171" s="17">
        <f>'2022'!U15</f>
        <v>0.48540876415391293</v>
      </c>
      <c r="AB171" s="17">
        <f>'2022'!V15</f>
        <v>0.34623115577889446</v>
      </c>
      <c r="AC171" s="17">
        <f>'2022'!W15</f>
        <v>7.1178529754959155E-2</v>
      </c>
      <c r="AD171" s="17">
        <f>'2022'!X15</f>
        <v>0.2087048427669268</v>
      </c>
      <c r="AE171" s="18">
        <f>'2022'!Y15</f>
        <v>0.18783435849023414</v>
      </c>
      <c r="AF171" s="19">
        <f>'2022'!Z15</f>
        <v>21.032876712328768</v>
      </c>
      <c r="AG171" s="20">
        <f>'2022'!AA15</f>
        <v>99.964551792149067</v>
      </c>
      <c r="AH171" s="71">
        <f>'2022'!AB15</f>
        <v>0.65322580645161288</v>
      </c>
      <c r="AI171" s="102">
        <f>'2022'!AC15</f>
        <v>9.4691358024691361</v>
      </c>
      <c r="AJ171" s="71">
        <f>'2022'!AD15</f>
        <v>0.79099999999999993</v>
      </c>
      <c r="AK171" s="71">
        <f>'2022'!AE15</f>
        <v>6.4000000000000001E-2</v>
      </c>
      <c r="AL171" s="71">
        <f>'2022'!AF15</f>
        <v>1.7000000000000001E-2</v>
      </c>
      <c r="AM171" s="70">
        <f>'2022'!AG15</f>
        <v>0.625</v>
      </c>
      <c r="AN171" s="20">
        <f>'2022'!AH15</f>
        <v>6.2</v>
      </c>
      <c r="AO171" s="20">
        <f>'2022'!AI15</f>
        <v>0.21176470588235294</v>
      </c>
      <c r="AP171" s="76">
        <f>'2022'!AJ15</f>
        <v>3.82</v>
      </c>
      <c r="AQ171" s="21">
        <f>'2022'!AK15</f>
        <v>2</v>
      </c>
      <c r="AR171" s="21">
        <f>'2022'!AL15</f>
        <v>0</v>
      </c>
      <c r="AS171" s="21">
        <f>'2022'!AM15</f>
        <v>9</v>
      </c>
      <c r="AT171" s="21">
        <f>'2022'!AN15</f>
        <v>4</v>
      </c>
      <c r="AU171" s="21">
        <f>'2022'!AO15</f>
        <v>10</v>
      </c>
      <c r="AV171" s="21">
        <f>'2022'!AP15</f>
        <v>10</v>
      </c>
      <c r="AW171" s="21">
        <f>'2022'!AQ15</f>
        <v>7</v>
      </c>
      <c r="AX171" s="21">
        <f>'2022'!AR15</f>
        <v>6</v>
      </c>
      <c r="AY171" s="21">
        <f>'2022'!AS15</f>
        <v>6</v>
      </c>
      <c r="AZ171" s="21">
        <f>'2022'!AT15</f>
        <v>9</v>
      </c>
      <c r="BA171" s="21">
        <f>'2022'!AU15</f>
        <v>0</v>
      </c>
      <c r="BB171" s="21">
        <f>'2022'!AV15</f>
        <v>0</v>
      </c>
      <c r="BC171" s="21">
        <f>'2022'!AW15</f>
        <v>9.0500000000000007</v>
      </c>
      <c r="BD171" s="21">
        <f>'2022'!AX15</f>
        <v>9.0500000000000007</v>
      </c>
      <c r="BE171" s="21">
        <f>'2022'!AY15</f>
        <v>1.05</v>
      </c>
      <c r="BF171" s="130">
        <f>'2022'!AZ15</f>
        <v>0.52500000000000002</v>
      </c>
      <c r="BG171" s="103">
        <f>'2022'!BA15</f>
        <v>1273</v>
      </c>
      <c r="BH171" s="23">
        <f>'2022'!BB15</f>
        <v>3136</v>
      </c>
      <c r="BI171" s="23">
        <f>'2022'!BC15</f>
        <v>7</v>
      </c>
      <c r="BJ171" s="23">
        <f>'2022'!BD15</f>
        <v>2</v>
      </c>
      <c r="BK171" s="23">
        <f>'2022'!BE15</f>
        <v>140</v>
      </c>
      <c r="BL171" s="23">
        <f>'2022'!BF15</f>
        <v>91</v>
      </c>
      <c r="BM171" s="23">
        <f>'2022'!BG15</f>
        <v>76.5</v>
      </c>
      <c r="BN171" s="74">
        <f>'2022'!BH15</f>
        <v>4.8</v>
      </c>
      <c r="BO171" s="74">
        <f>'2022'!BI15</f>
        <v>2.2999999999999998</v>
      </c>
      <c r="BP171" s="74">
        <f>'2022'!BJ15</f>
        <v>50</v>
      </c>
      <c r="BQ171" s="23">
        <f>'2022'!BK15</f>
        <v>412</v>
      </c>
      <c r="BR171" s="23">
        <f>'2022'!BL15</f>
        <v>2085</v>
      </c>
      <c r="BS171" s="55">
        <f>'2022'!BM15</f>
        <v>48</v>
      </c>
      <c r="BT171" s="61">
        <f>'2022'!BN15</f>
        <v>6.6</v>
      </c>
      <c r="BU171" s="61">
        <f>'2022'!BO15</f>
        <v>8</v>
      </c>
      <c r="BV171" s="61">
        <f>'2022'!BP15</f>
        <v>7</v>
      </c>
      <c r="BW171" s="72">
        <f>'2022'!BQ15</f>
        <v>2.5299999999999998</v>
      </c>
      <c r="BX171" s="61">
        <f>'2022'!BR15</f>
        <v>13</v>
      </c>
      <c r="BY171" s="22">
        <f>'2022'!BS15</f>
        <v>2962</v>
      </c>
      <c r="BZ171" s="23">
        <f>'2022'!BT15</f>
        <v>3841</v>
      </c>
      <c r="CA171" s="23">
        <f>'2022'!BU15</f>
        <v>36</v>
      </c>
      <c r="CB171" s="23">
        <f>'2022'!BV15</f>
        <v>6</v>
      </c>
      <c r="CC171" s="23">
        <f>'2022'!BW15</f>
        <v>344</v>
      </c>
      <c r="CD171" s="23">
        <f>'2022'!BX15</f>
        <v>217</v>
      </c>
      <c r="CE171" s="23">
        <f>'2022'!BY15</f>
        <v>73.400000000000006</v>
      </c>
      <c r="CF171" s="74">
        <f>'2022'!BZ15</f>
        <v>7.5</v>
      </c>
      <c r="CG171" s="74">
        <f>'2022'!CA15</f>
        <v>2.1</v>
      </c>
      <c r="CH171" s="74">
        <f>'2022'!CB15</f>
        <v>43.1</v>
      </c>
      <c r="CI171" s="23">
        <f>'2022'!CC15</f>
        <v>748</v>
      </c>
      <c r="CJ171" s="23">
        <f>'2022'!CD15</f>
        <v>3031</v>
      </c>
      <c r="CK171" s="55">
        <f>'2022'!CE15</f>
        <v>61</v>
      </c>
      <c r="CL171" s="61">
        <f>'2022'!CF15</f>
        <v>7.6</v>
      </c>
      <c r="CM171" s="61">
        <f>'2022'!CG15</f>
        <v>14</v>
      </c>
      <c r="CN171" s="61">
        <f>'2022'!CH15</f>
        <v>15</v>
      </c>
      <c r="CO171" s="73">
        <f>'2022'!CI15</f>
        <v>4.6500000000000004</v>
      </c>
      <c r="CP171" s="62">
        <f>'2022'!CJ15</f>
        <v>23</v>
      </c>
      <c r="CQ171" s="22">
        <f>'2022'!CK15</f>
        <v>670</v>
      </c>
      <c r="CR171" s="23">
        <f>'2022'!CL15</f>
        <v>2440</v>
      </c>
      <c r="CS171" s="23">
        <f>'2022'!CM15</f>
        <v>6</v>
      </c>
      <c r="CT171" s="23">
        <f>'2022'!CN15</f>
        <v>2</v>
      </c>
      <c r="CU171" s="23">
        <f>'2022'!CO15</f>
        <v>110</v>
      </c>
      <c r="CV171" s="23">
        <f>'2022'!CP15</f>
        <v>58</v>
      </c>
      <c r="CW171" s="23">
        <f>'2022'!CQ15</f>
        <v>64.400000000000006</v>
      </c>
      <c r="CX171" s="24">
        <f>'2022'!CR15</f>
        <v>5.0999999999999996</v>
      </c>
      <c r="CY171" s="24">
        <f>'2022'!CS15</f>
        <v>2.8</v>
      </c>
      <c r="CZ171" s="23">
        <f>'2022'!CT15</f>
        <v>17.399999999999999</v>
      </c>
      <c r="DA171" s="23">
        <f>'2022'!CU15</f>
        <v>350</v>
      </c>
      <c r="DB171" s="23">
        <f>'2022'!CV15</f>
        <v>2474</v>
      </c>
      <c r="DC171" s="55">
        <f>'2022'!CW15</f>
        <v>35</v>
      </c>
      <c r="DD171" s="61">
        <f>'2022'!CX15</f>
        <v>7.4</v>
      </c>
      <c r="DE171" s="61">
        <f>'2022'!CY15</f>
        <v>6</v>
      </c>
      <c r="DF171" s="61">
        <f>'2022'!CZ15</f>
        <v>7</v>
      </c>
      <c r="DG171" s="73">
        <f>'2022'!DA15</f>
        <v>4.1500000000000004</v>
      </c>
      <c r="DH171" s="62">
        <f>'2022'!DB15</f>
        <v>16</v>
      </c>
      <c r="DI171" s="22">
        <f>'2022'!DC15</f>
        <v>2683</v>
      </c>
      <c r="DJ171" s="23">
        <f>'2022'!DD15</f>
        <v>3050</v>
      </c>
      <c r="DK171" s="23">
        <f>'2022'!DE15</f>
        <v>23</v>
      </c>
      <c r="DL171" s="23">
        <f>'2022'!DF15</f>
        <v>5</v>
      </c>
      <c r="DM171" s="23">
        <f>'2022'!DG15</f>
        <v>331</v>
      </c>
      <c r="DN171" s="23">
        <f>'2022'!DH15</f>
        <v>210</v>
      </c>
      <c r="DO171" s="23">
        <f>'2022'!DI15</f>
        <v>72.2</v>
      </c>
      <c r="DP171" s="74">
        <f>'2022'!DJ15</f>
        <v>6.4</v>
      </c>
      <c r="DQ171" s="74">
        <f>'2022'!DK15</f>
        <v>1.7</v>
      </c>
      <c r="DR171" s="74">
        <f>'2022'!DL15</f>
        <v>33.799999999999997</v>
      </c>
      <c r="DS171" s="23">
        <f>'2022'!DM15</f>
        <v>689</v>
      </c>
      <c r="DT171" s="23">
        <f>'2022'!DN15</f>
        <v>1990</v>
      </c>
      <c r="DU171" s="55">
        <f>'2022'!DO15</f>
        <v>85</v>
      </c>
      <c r="DV171" s="61">
        <f>'2022'!DP15</f>
        <v>6.2</v>
      </c>
      <c r="DW171" s="61">
        <f>'2022'!DQ15</f>
        <v>4</v>
      </c>
      <c r="DX171" s="61">
        <f>'2022'!DR15</f>
        <v>18</v>
      </c>
      <c r="DY171" s="73">
        <f>'2022'!DS15</f>
        <v>3.82</v>
      </c>
      <c r="DZ171" s="62">
        <f>'2022'!DT15</f>
        <v>26</v>
      </c>
      <c r="EA171" s="22">
        <f>'2022'!DU15</f>
        <v>767</v>
      </c>
      <c r="EB171" s="23">
        <f>'2022'!DV15</f>
        <v>3854</v>
      </c>
      <c r="EC171" s="23">
        <f>'2022'!DW15</f>
        <v>3</v>
      </c>
      <c r="ED171" s="23">
        <f>'2022'!DX15</f>
        <v>4</v>
      </c>
      <c r="EE171" s="23">
        <f>'2022'!DY15</f>
        <v>124</v>
      </c>
      <c r="EF171" s="23">
        <f>'2022'!DZ15</f>
        <v>81</v>
      </c>
      <c r="EG171" s="23">
        <f>'2022'!EA15</f>
        <v>79.099999999999994</v>
      </c>
      <c r="EH171" s="24">
        <f>'2022'!EB15</f>
        <v>4.5999999999999996</v>
      </c>
      <c r="EI171" s="24">
        <f>'2022'!EC15</f>
        <v>3.1</v>
      </c>
      <c r="EJ171" s="24">
        <f>'2022'!ED15</f>
        <v>62.5</v>
      </c>
      <c r="EK171" s="23">
        <f>'2022'!EE15</f>
        <v>122</v>
      </c>
      <c r="EL171" s="23">
        <f>'2022'!EF15</f>
        <v>1714</v>
      </c>
      <c r="EM171" s="55">
        <f>'2022'!EG15</f>
        <v>15</v>
      </c>
      <c r="EN171" s="73">
        <f>'2022'!EH15</f>
        <v>3.7</v>
      </c>
      <c r="EO171" s="61">
        <f>'2022'!EI15</f>
        <v>0</v>
      </c>
      <c r="EP171" s="61">
        <f>'2022'!EJ15</f>
        <v>1</v>
      </c>
      <c r="EQ171" s="73">
        <f>'2022'!EK15</f>
        <v>2.2400000000000002</v>
      </c>
      <c r="ER171" s="62">
        <f>'2022'!EL15</f>
        <v>7</v>
      </c>
    </row>
    <row r="172" spans="1:148" ht="15.75" customHeight="1" x14ac:dyDescent="0.2">
      <c r="A172" s="111">
        <f t="shared" si="8"/>
        <v>170</v>
      </c>
      <c r="B172" s="109">
        <f>'2020'!A16</f>
        <v>14</v>
      </c>
      <c r="C172" s="109">
        <v>2020</v>
      </c>
      <c r="D172" s="86" t="str">
        <f>'2020'!B16</f>
        <v>Brian Lewerke</v>
      </c>
      <c r="E172" s="86" t="str" cm="1">
        <f t="array" ref="E172">_xlfn.IFS(F172&gt;13,"Cornerstone",AND(F172&gt;11.5,F172&lt;13),"Elite",AND(F172&gt;10,F172&lt;11.5),"Elite Upside",AND(F172&gt;=8.5,F172&lt;10),"Upside",AND(F172&gt;6.25,F172&lt;8.5),"Upside Lite",AND(F172&gt;4.5,F172&lt;6.25),"Outlier",AND(F172&gt;=3.5,F172&lt;4.5),"Outlier Lite",F172&lt;3.5,"Purgatory")</f>
        <v>Purgatory</v>
      </c>
      <c r="F172" s="11">
        <f>'2020'!C16</f>
        <v>2.30765625</v>
      </c>
      <c r="G172" s="11">
        <f t="shared" si="9"/>
        <v>17.8</v>
      </c>
      <c r="H172" s="245">
        <f t="shared" si="10"/>
        <v>-0.86299600967185108</v>
      </c>
      <c r="I172" s="43" t="str">
        <f>'2020'!D16</f>
        <v>Michigan State</v>
      </c>
      <c r="J172" s="14">
        <f>'2020'!E16</f>
        <v>2</v>
      </c>
      <c r="K172" s="44">
        <f>'2020'!F16</f>
        <v>35362</v>
      </c>
      <c r="L172" s="15">
        <f>'2020'!G16</f>
        <v>28.945205479452056</v>
      </c>
      <c r="M172" s="15" t="str">
        <f>'2020'!H16</f>
        <v>SR</v>
      </c>
      <c r="N172" s="15">
        <f>'2020'!I16</f>
        <v>23.523287671232875</v>
      </c>
      <c r="O172" s="15" t="str">
        <f>'2020'!J16</f>
        <v>Mobile Passer</v>
      </c>
      <c r="P172" s="14">
        <f>'2020'!K16</f>
        <v>74</v>
      </c>
      <c r="Q172" s="14">
        <f>'2020'!L16</f>
        <v>213</v>
      </c>
      <c r="R172" s="15">
        <f t="shared" si="11"/>
        <v>27.347278726697702</v>
      </c>
      <c r="S172" s="14">
        <f>'2020'!M16</f>
        <v>4.95</v>
      </c>
      <c r="T172" s="16">
        <f>'2020'!N16</f>
        <v>0</v>
      </c>
      <c r="U172" s="46">
        <f>'2020'!O16</f>
        <v>0</v>
      </c>
      <c r="V172" s="47">
        <f>'2020'!P16</f>
        <v>0.14280359820089955</v>
      </c>
      <c r="W172" s="47">
        <f>'2020'!Q16</f>
        <v>1.0014295925661187</v>
      </c>
      <c r="X172" s="47">
        <f>'2020'!R16</f>
        <v>0.72308781869688388</v>
      </c>
      <c r="Y172" s="47">
        <f>'2020'!S16</f>
        <v>0.96480201131363919</v>
      </c>
      <c r="Z172" s="17">
        <f>'2020'!T16</f>
        <v>0.98311580193987891</v>
      </c>
      <c r="AA172" s="17">
        <f>'2020'!U16</f>
        <v>0.98311580193987891</v>
      </c>
      <c r="AB172" s="17">
        <f>'2020'!V16</f>
        <v>0.16903719912472648</v>
      </c>
      <c r="AC172" s="17">
        <f>'2020'!W16</f>
        <v>0.25276548672566373</v>
      </c>
      <c r="AD172" s="17">
        <f>'2020'!X16</f>
        <v>0.25276548672566373</v>
      </c>
      <c r="AE172" s="18">
        <f>'2020'!Y16</f>
        <v>0.25276548672566373</v>
      </c>
      <c r="AF172" s="19">
        <f>'2020'!Z16</f>
        <v>20.865753424657534</v>
      </c>
      <c r="AG172" s="20">
        <f>'2020'!AA16</f>
        <v>70.955947443504371</v>
      </c>
      <c r="AH172" s="71">
        <f>'2020'!AB16</f>
        <v>0.597254004576659</v>
      </c>
      <c r="AI172" s="102">
        <f>'2020'!AC16</f>
        <v>11.762452107279694</v>
      </c>
      <c r="AJ172" s="71">
        <f>'2020'!AD16</f>
        <v>0.70599999999999996</v>
      </c>
      <c r="AK172" s="71">
        <f>'2020'!AE16</f>
        <v>4.0999999999999995E-2</v>
      </c>
      <c r="AL172" s="71">
        <f>'2020'!AF16</f>
        <v>3.2000000000000001E-2</v>
      </c>
      <c r="AM172" s="70">
        <f>'2020'!AG16</f>
        <v>0.51200000000000001</v>
      </c>
      <c r="AN172" s="20">
        <f>'2020'!AH16</f>
        <v>4.4000000000000004</v>
      </c>
      <c r="AO172" s="20">
        <f>'2020'!AI16</f>
        <v>3.7735849056603772E-2</v>
      </c>
      <c r="AP172" s="76">
        <f>'2020'!AJ16</f>
        <v>2.14</v>
      </c>
      <c r="AQ172" s="21">
        <f>'2020'!AK16</f>
        <v>3</v>
      </c>
      <c r="AR172" s="21">
        <f>'2020'!AL16</f>
        <v>4</v>
      </c>
      <c r="AS172" s="21">
        <f>'2020'!AM16</f>
        <v>0</v>
      </c>
      <c r="AT172" s="21">
        <f>'2020'!AN16</f>
        <v>0</v>
      </c>
      <c r="AU172" s="21">
        <f>'2020'!AO16</f>
        <v>6</v>
      </c>
      <c r="AV172" s="21">
        <f>'2020'!AP16</f>
        <v>6</v>
      </c>
      <c r="AW172" s="21">
        <f>'2020'!AQ16</f>
        <v>9</v>
      </c>
      <c r="AX172" s="21">
        <f>'2020'!AR16</f>
        <v>2</v>
      </c>
      <c r="AY172" s="21">
        <f>'2020'!AS16</f>
        <v>0</v>
      </c>
      <c r="AZ172" s="21">
        <f>'2020'!AT16</f>
        <v>3</v>
      </c>
      <c r="BA172" s="21">
        <f>'2020'!AU16</f>
        <v>0</v>
      </c>
      <c r="BB172" s="21">
        <f>'2020'!AV16</f>
        <v>0</v>
      </c>
      <c r="BC172" s="21">
        <f>'2020'!AW16</f>
        <v>4.2200000000000006</v>
      </c>
      <c r="BD172" s="21">
        <f>'2020'!AX16</f>
        <v>4.2200000000000006</v>
      </c>
      <c r="BE172" s="21">
        <f>'2020'!AY16</f>
        <v>0.52500000000000002</v>
      </c>
      <c r="BF172" s="130">
        <f>'2020'!AZ16</f>
        <v>0.39375000000000004</v>
      </c>
      <c r="BG172" s="103">
        <f>'2020'!BA16</f>
        <v>0</v>
      </c>
      <c r="BH172" s="23">
        <f>'2020'!BB16</f>
        <v>1</v>
      </c>
      <c r="BI172" s="23">
        <f>'2020'!BC16</f>
        <v>0</v>
      </c>
      <c r="BJ172" s="23">
        <f>'2020'!BD16</f>
        <v>0</v>
      </c>
      <c r="BK172" s="23">
        <f>'2020'!BE16</f>
        <v>0</v>
      </c>
      <c r="BL172" s="23">
        <f>'2020'!BF16</f>
        <v>0</v>
      </c>
      <c r="BM172" s="23">
        <f>'2020'!BG16</f>
        <v>0</v>
      </c>
      <c r="BN172" s="74">
        <f>'2020'!BH16</f>
        <v>0</v>
      </c>
      <c r="BO172" s="74">
        <f>'2020'!BI16</f>
        <v>0</v>
      </c>
      <c r="BP172" s="74">
        <f>'2020'!BJ16</f>
        <v>0</v>
      </c>
      <c r="BQ172" s="23">
        <f>'2020'!BK16</f>
        <v>0</v>
      </c>
      <c r="BR172" s="23">
        <f>'2020'!BL16</f>
        <v>1</v>
      </c>
      <c r="BS172" s="55">
        <f>'2020'!BM16</f>
        <v>0</v>
      </c>
      <c r="BT172" s="61">
        <f>'2020'!BN16</f>
        <v>0</v>
      </c>
      <c r="BU172" s="61">
        <f>'2020'!BO16</f>
        <v>0</v>
      </c>
      <c r="BV172" s="61">
        <f>'2020'!BP16</f>
        <v>0</v>
      </c>
      <c r="BW172" s="72">
        <f>'2020'!BQ16</f>
        <v>0</v>
      </c>
      <c r="BX172" s="61">
        <f>'2020'!BR16</f>
        <v>0</v>
      </c>
      <c r="BY172" s="22">
        <f>'2020'!BS16</f>
        <v>381</v>
      </c>
      <c r="BZ172" s="23">
        <f>'2020'!BT16</f>
        <v>2668</v>
      </c>
      <c r="CA172" s="23">
        <f>'2020'!BU16</f>
        <v>2</v>
      </c>
      <c r="CB172" s="23">
        <f>'2020'!BV16</f>
        <v>1</v>
      </c>
      <c r="CC172" s="23">
        <f>'2020'!BW16</f>
        <v>58</v>
      </c>
      <c r="CD172" s="23">
        <f>'2020'!BX16</f>
        <v>31</v>
      </c>
      <c r="CE172" s="23">
        <f>'2020'!BY16</f>
        <v>62.3</v>
      </c>
      <c r="CF172" s="74">
        <f>'2020'!BZ16</f>
        <v>6.6</v>
      </c>
      <c r="CG172" s="74">
        <f>'2020'!CA16</f>
        <v>3.9</v>
      </c>
      <c r="CH172" s="74">
        <f>'2020'!CB16</f>
        <v>25.7</v>
      </c>
      <c r="CI172" s="23">
        <f>'2020'!CC16</f>
        <v>165</v>
      </c>
      <c r="CJ172" s="23">
        <f>'2020'!CD16</f>
        <v>2242</v>
      </c>
      <c r="CK172" s="55">
        <f>'2020'!CE16</f>
        <v>7</v>
      </c>
      <c r="CL172" s="61">
        <f>'2020'!CF16</f>
        <v>9.1999999999999993</v>
      </c>
      <c r="CM172" s="61">
        <f>'2020'!CG16</f>
        <v>0</v>
      </c>
      <c r="CN172" s="61">
        <f>'2020'!CH16</f>
        <v>0</v>
      </c>
      <c r="CO172" s="73">
        <f>'2020'!CI16</f>
        <v>3.72</v>
      </c>
      <c r="CP172" s="62">
        <f>'2020'!CJ16</f>
        <v>7</v>
      </c>
      <c r="CQ172" s="22">
        <f>'2020'!CK16</f>
        <v>2802</v>
      </c>
      <c r="CR172" s="23">
        <f>'2020'!CL16</f>
        <v>2798</v>
      </c>
      <c r="CS172" s="23">
        <f>'2020'!CM16</f>
        <v>20</v>
      </c>
      <c r="CT172" s="23">
        <f>'2020'!CN16</f>
        <v>7</v>
      </c>
      <c r="CU172" s="23">
        <f>'2020'!CO16</f>
        <v>420</v>
      </c>
      <c r="CV172" s="23">
        <f>'2020'!CP16</f>
        <v>248</v>
      </c>
      <c r="CW172" s="23">
        <f>'2020'!CQ16</f>
        <v>68.400000000000006</v>
      </c>
      <c r="CX172" s="24">
        <f>'2020'!CR16</f>
        <v>2.4</v>
      </c>
      <c r="CY172" s="24">
        <f>'2020'!CS16</f>
        <v>4.5</v>
      </c>
      <c r="CZ172" s="23">
        <f>'2020'!CT16</f>
        <v>25.9</v>
      </c>
      <c r="DA172" s="23">
        <f>'2020'!CU16</f>
        <v>636</v>
      </c>
      <c r="DB172" s="23">
        <f>'2020'!CV16</f>
        <v>2326</v>
      </c>
      <c r="DC172" s="55">
        <f>'2020'!CW16</f>
        <v>74</v>
      </c>
      <c r="DD172" s="61">
        <f>'2020'!CX16</f>
        <v>5.5</v>
      </c>
      <c r="DE172" s="61">
        <f>'2020'!CY16</f>
        <v>5</v>
      </c>
      <c r="DF172" s="61">
        <f>'2020'!CZ16</f>
        <v>4</v>
      </c>
      <c r="DG172" s="73">
        <f>'2020'!DA16</f>
        <v>2.7</v>
      </c>
      <c r="DH172" s="62">
        <f>'2020'!DB16</f>
        <v>23</v>
      </c>
      <c r="DI172" s="22">
        <f>'2020'!DC16</f>
        <v>2042</v>
      </c>
      <c r="DJ172" s="23">
        <f>'2020'!DD16</f>
        <v>2824</v>
      </c>
      <c r="DK172" s="23">
        <f>'2020'!DE16</f>
        <v>8</v>
      </c>
      <c r="DL172" s="23">
        <f>'2020'!DF16</f>
        <v>11</v>
      </c>
      <c r="DM172" s="23">
        <f>'2020'!DG16</f>
        <v>342</v>
      </c>
      <c r="DN172" s="23">
        <f>'2020'!DH16</f>
        <v>186</v>
      </c>
      <c r="DO172" s="23">
        <f>'2020'!DI16</f>
        <v>63.8</v>
      </c>
      <c r="DP172" s="74">
        <f>'2020'!DJ16</f>
        <v>2.8</v>
      </c>
      <c r="DQ172" s="74">
        <f>'2020'!DK16</f>
        <v>4.4000000000000004</v>
      </c>
      <c r="DR172" s="74">
        <f>'2020'!DL16</f>
        <v>42.9</v>
      </c>
      <c r="DS172" s="23">
        <f>'2020'!DM16</f>
        <v>309</v>
      </c>
      <c r="DT172" s="23">
        <f>'2020'!DN16</f>
        <v>1828</v>
      </c>
      <c r="DU172" s="55">
        <f>'2020'!DO16</f>
        <v>53</v>
      </c>
      <c r="DV172" s="61">
        <f>'2020'!DP16</f>
        <v>3.8</v>
      </c>
      <c r="DW172" s="61">
        <f>'2020'!DQ16</f>
        <v>2</v>
      </c>
      <c r="DX172" s="61">
        <f>'2020'!DR16</f>
        <v>2</v>
      </c>
      <c r="DY172" s="73">
        <f>'2020'!DS16</f>
        <v>2.14</v>
      </c>
      <c r="DZ172" s="62">
        <f>'2020'!DT16</f>
        <v>11</v>
      </c>
      <c r="EA172" s="22">
        <f>'2020'!DU16</f>
        <v>3070</v>
      </c>
      <c r="EB172" s="23">
        <f>'2020'!DV16</f>
        <v>3182</v>
      </c>
      <c r="EC172" s="23">
        <f>'2020'!DW16</f>
        <v>17</v>
      </c>
      <c r="ED172" s="23">
        <f>'2020'!DX16</f>
        <v>13</v>
      </c>
      <c r="EE172" s="23">
        <f>'2020'!DY16</f>
        <v>437</v>
      </c>
      <c r="EF172" s="23">
        <f>'2020'!DZ16</f>
        <v>261</v>
      </c>
      <c r="EG172" s="23">
        <f>'2020'!EA16</f>
        <v>70.599999999999994</v>
      </c>
      <c r="EH172" s="24">
        <f>'2020'!EB16</f>
        <v>4.0999999999999996</v>
      </c>
      <c r="EI172" s="24">
        <f>'2020'!EC16</f>
        <v>3.2</v>
      </c>
      <c r="EJ172" s="24">
        <f>'2020'!ED16</f>
        <v>51.2</v>
      </c>
      <c r="EK172" s="23">
        <f>'2020'!EE16</f>
        <v>457</v>
      </c>
      <c r="EL172" s="23">
        <f>'2020'!EF16</f>
        <v>1808</v>
      </c>
      <c r="EM172" s="55">
        <f>'2020'!EG16</f>
        <v>81</v>
      </c>
      <c r="EN172" s="73">
        <f>'2020'!EH16</f>
        <v>4.4000000000000004</v>
      </c>
      <c r="EO172" s="61">
        <f>'2020'!EI16</f>
        <v>3</v>
      </c>
      <c r="EP172" s="61">
        <f>'2020'!EJ16</f>
        <v>2</v>
      </c>
      <c r="EQ172" s="73">
        <f>'2020'!EK16</f>
        <v>2</v>
      </c>
      <c r="ER172" s="62">
        <f>'2020'!EL16</f>
        <v>13</v>
      </c>
    </row>
    <row r="173" spans="1:148" ht="15.75" customHeight="1" x14ac:dyDescent="0.2">
      <c r="A173" s="111">
        <f t="shared" si="8"/>
        <v>171</v>
      </c>
      <c r="B173" s="109">
        <f>'2016'!A16</f>
        <v>15</v>
      </c>
      <c r="C173" s="109">
        <v>2016</v>
      </c>
      <c r="D173" s="86" t="str">
        <f>'2016'!B16</f>
        <v>Brandon Doughty</v>
      </c>
      <c r="E173" s="86" t="str" cm="1">
        <f t="array" ref="E173">_xlfn.IFS(F173&gt;13,"Cornerstone",AND(F173&gt;11.5,F173&lt;13),"Elite",AND(F173&gt;10,F173&lt;11.5),"Elite Upside",AND(F173&gt;=8.5,F173&lt;10),"Upside",AND(F173&gt;6.25,F173&lt;8.5),"Upside Lite",AND(F173&gt;4.5,F173&lt;6.25),"Outlier",AND(F173&gt;=3.5,F173&lt;4.5),"Outlier Lite",F173&lt;3.5,"Purgatory")</f>
        <v>Purgatory</v>
      </c>
      <c r="F173" s="11">
        <f>'2016'!C16</f>
        <v>2.276250000000001</v>
      </c>
      <c r="G173" s="11">
        <f t="shared" si="9"/>
        <v>17.299999999999997</v>
      </c>
      <c r="H173" s="245">
        <f t="shared" si="10"/>
        <v>-0.87216473431184205</v>
      </c>
      <c r="I173" s="43" t="str">
        <f>'2016'!D16</f>
        <v>Western Kentucky</v>
      </c>
      <c r="J173" s="14">
        <f>'2016'!E16</f>
        <v>10</v>
      </c>
      <c r="K173" s="44">
        <f>'2016'!F16</f>
        <v>33517</v>
      </c>
      <c r="L173" s="15">
        <f>'2016'!G16</f>
        <v>34</v>
      </c>
      <c r="M173" s="15" t="str">
        <f>'2016'!H16</f>
        <v>RS SR</v>
      </c>
      <c r="N173" s="15">
        <f>'2016'!I16</f>
        <v>24.575342465753426</v>
      </c>
      <c r="O173" s="15" t="str">
        <f>'2016'!J16</f>
        <v>Pocket Passer</v>
      </c>
      <c r="P173" s="14">
        <f>'2016'!K16</f>
        <v>75</v>
      </c>
      <c r="Q173" s="14">
        <f>'2016'!L16</f>
        <v>212</v>
      </c>
      <c r="R173" s="15">
        <f t="shared" si="11"/>
        <v>26.497889653557085</v>
      </c>
      <c r="S173" s="14">
        <f>'2016'!M16</f>
        <v>5.22</v>
      </c>
      <c r="T173" s="16">
        <f>'2016'!N16</f>
        <v>7</v>
      </c>
      <c r="U173" s="46">
        <f>'2016'!O16</f>
        <v>5.2788844621513946E-2</v>
      </c>
      <c r="V173" s="47">
        <f>'2016'!P16</f>
        <v>2.6246719160104987E-3</v>
      </c>
      <c r="W173" s="47">
        <f>'2016'!Q16</f>
        <v>0.91045251752708733</v>
      </c>
      <c r="X173" s="47">
        <f>'2016'!R16</f>
        <v>0.99362926428277842</v>
      </c>
      <c r="Y173" s="47">
        <f>'2016'!S16</f>
        <v>0.96776050662061019</v>
      </c>
      <c r="Z173" s="17">
        <f>'2016'!T16</f>
        <v>0.98069488545169436</v>
      </c>
      <c r="AA173" s="17">
        <f>'2016'!U16</f>
        <v>0.58841693127101657</v>
      </c>
      <c r="AB173" s="17">
        <f>'2016'!V16</f>
        <v>3.125E-2</v>
      </c>
      <c r="AC173" s="17">
        <f>'2016'!W16</f>
        <v>7.7989601386481804E-3</v>
      </c>
      <c r="AD173" s="17">
        <f>'2016'!X16</f>
        <v>1.9524480069324092E-2</v>
      </c>
      <c r="AE173" s="18">
        <f>'2016'!Y16</f>
        <v>1.1714688041594454E-2</v>
      </c>
      <c r="AF173" s="19">
        <f>'2016'!Z16</f>
        <v>21.917808219178081</v>
      </c>
      <c r="AG173" s="20">
        <f>'2016'!AA16</f>
        <v>57.106276604498419</v>
      </c>
      <c r="AH173" s="71">
        <f>'2016'!AB16</f>
        <v>0.7119266055045872</v>
      </c>
      <c r="AI173" s="102">
        <f>'2016'!AC16</f>
        <v>12.99742268041237</v>
      </c>
      <c r="AJ173" s="71">
        <f>'2016'!AD16</f>
        <v>0.81799999999999995</v>
      </c>
      <c r="AK173" s="71">
        <f>'2016'!AE16</f>
        <v>4.7E-2</v>
      </c>
      <c r="AL173" s="71">
        <f>'2016'!AF16</f>
        <v>2.4E-2</v>
      </c>
      <c r="AM173" s="70">
        <f>'2016'!AG16</f>
        <v>0.53100000000000003</v>
      </c>
      <c r="AN173" s="20">
        <f>'2016'!AH16</f>
        <v>2.7</v>
      </c>
      <c r="AO173" s="20">
        <f>'2016'!AI16</f>
        <v>0</v>
      </c>
      <c r="AP173" s="76">
        <f>'2016'!AJ16</f>
        <v>1.65</v>
      </c>
      <c r="AQ173" s="21">
        <f>'2016'!AK16</f>
        <v>1</v>
      </c>
      <c r="AR173" s="21">
        <f>'2016'!AL16</f>
        <v>6</v>
      </c>
      <c r="AS173" s="21">
        <f>'2016'!AM16</f>
        <v>10</v>
      </c>
      <c r="AT173" s="21">
        <f>'2016'!AN16</f>
        <v>1</v>
      </c>
      <c r="AU173" s="21">
        <f>'2016'!AO16</f>
        <v>9</v>
      </c>
      <c r="AV173" s="21">
        <f>'2016'!AP16</f>
        <v>6</v>
      </c>
      <c r="AW173" s="21">
        <f>'2016'!AQ16</f>
        <v>0</v>
      </c>
      <c r="AX173" s="21">
        <f>'2016'!AR16</f>
        <v>0</v>
      </c>
      <c r="AY173" s="21">
        <f>'2016'!AS16</f>
        <v>0</v>
      </c>
      <c r="AZ173" s="21">
        <f>'2016'!AT16</f>
        <v>1</v>
      </c>
      <c r="BA173" s="21">
        <f>'2016'!AU16</f>
        <v>1</v>
      </c>
      <c r="BB173" s="21">
        <f>'2016'!AV16</f>
        <v>0</v>
      </c>
      <c r="BC173" s="21">
        <f>'2016'!AW16</f>
        <v>9.4700000000000006</v>
      </c>
      <c r="BD173" s="21">
        <f>'2016'!AX16</f>
        <v>7.1025000000000009</v>
      </c>
      <c r="BE173" s="21">
        <f>'2016'!AY16</f>
        <v>3.7499999999999999E-2</v>
      </c>
      <c r="BF173" s="130">
        <f>'2016'!AZ16</f>
        <v>0</v>
      </c>
      <c r="BG173" s="103">
        <f>'2016'!BA16</f>
        <v>106</v>
      </c>
      <c r="BH173" s="23">
        <f>'2016'!BB16</f>
        <v>2008</v>
      </c>
      <c r="BI173" s="23">
        <f>'2016'!BC16</f>
        <v>0</v>
      </c>
      <c r="BJ173" s="23">
        <f>'2016'!BD16</f>
        <v>1</v>
      </c>
      <c r="BK173" s="23">
        <f>'2016'!BE16</f>
        <v>22</v>
      </c>
      <c r="BL173" s="23">
        <f>'2016'!BF16</f>
        <v>13</v>
      </c>
      <c r="BM173" s="23">
        <f>'2016'!BG16</f>
        <v>0</v>
      </c>
      <c r="BN173" s="74">
        <f>'2016'!BH16</f>
        <v>0</v>
      </c>
      <c r="BO173" s="74">
        <f>'2016'!BI16</f>
        <v>0</v>
      </c>
      <c r="BP173" s="74">
        <f>'2016'!BJ16</f>
        <v>0</v>
      </c>
      <c r="BQ173" s="23">
        <f>'2016'!BK16</f>
        <v>0</v>
      </c>
      <c r="BR173" s="23">
        <f>'2016'!BL16</f>
        <v>1</v>
      </c>
      <c r="BS173" s="55">
        <f>'2016'!BM16</f>
        <v>0</v>
      </c>
      <c r="BT173" s="61">
        <f>'2016'!BN16</f>
        <v>0</v>
      </c>
      <c r="BU173" s="61">
        <f>'2016'!BO16</f>
        <v>0</v>
      </c>
      <c r="BV173" s="61">
        <f>'2016'!BP16</f>
        <v>0</v>
      </c>
      <c r="BW173" s="72">
        <f>'2016'!BQ16</f>
        <v>0</v>
      </c>
      <c r="BX173" s="61">
        <f>'2016'!BR16</f>
        <v>0</v>
      </c>
      <c r="BY173" s="22">
        <f>'2016'!BS16</f>
        <v>7</v>
      </c>
      <c r="BZ173" s="23">
        <f>'2016'!BT16</f>
        <v>2667</v>
      </c>
      <c r="CA173" s="23">
        <f>'2016'!BU16</f>
        <v>0</v>
      </c>
      <c r="CB173" s="23">
        <f>'2016'!BV16</f>
        <v>0</v>
      </c>
      <c r="CC173" s="23">
        <f>'2016'!BW16</f>
        <v>3</v>
      </c>
      <c r="CD173" s="23">
        <f>'2016'!BX16</f>
        <v>1</v>
      </c>
      <c r="CE173" s="23">
        <f>'2016'!BY16</f>
        <v>0</v>
      </c>
      <c r="CF173" s="74">
        <f>'2016'!BZ16</f>
        <v>0</v>
      </c>
      <c r="CG173" s="74">
        <f>'2016'!CA16</f>
        <v>0</v>
      </c>
      <c r="CH173" s="74">
        <f>'2016'!CB16</f>
        <v>0</v>
      </c>
      <c r="CI173" s="23">
        <f>'2016'!CC16</f>
        <v>0</v>
      </c>
      <c r="CJ173" s="23">
        <f>'2016'!CD16</f>
        <v>1</v>
      </c>
      <c r="CK173" s="55">
        <f>'2016'!CE16</f>
        <v>0</v>
      </c>
      <c r="CL173" s="61">
        <f>'2016'!CF16</f>
        <v>0</v>
      </c>
      <c r="CM173" s="61">
        <f>'2016'!CG16</f>
        <v>0</v>
      </c>
      <c r="CN173" s="61">
        <f>'2016'!CH16</f>
        <v>0</v>
      </c>
      <c r="CO173" s="73">
        <f>'2016'!CI16</f>
        <v>0</v>
      </c>
      <c r="CP173" s="62">
        <f>'2016'!CJ16</f>
        <v>0</v>
      </c>
      <c r="CQ173" s="22">
        <f>'2016'!CK16</f>
        <v>2857</v>
      </c>
      <c r="CR173" s="23">
        <f>'2016'!CL16</f>
        <v>3138</v>
      </c>
      <c r="CS173" s="23">
        <f>'2016'!CM16</f>
        <v>14</v>
      </c>
      <c r="CT173" s="23">
        <f>'2016'!CN16</f>
        <v>14</v>
      </c>
      <c r="CU173" s="23">
        <f>'2016'!CO16</f>
        <v>374</v>
      </c>
      <c r="CV173" s="23">
        <f>'2016'!CP16</f>
        <v>246</v>
      </c>
      <c r="CW173" s="23">
        <f>'2016'!CQ16</f>
        <v>0</v>
      </c>
      <c r="CX173" s="24">
        <f>'2016'!CR16</f>
        <v>0</v>
      </c>
      <c r="CY173" s="24">
        <f>'2016'!CS16</f>
        <v>0</v>
      </c>
      <c r="CZ173" s="23">
        <f>'2016'!CT16</f>
        <v>0</v>
      </c>
      <c r="DA173" s="23">
        <f>'2016'!CU16</f>
        <v>0</v>
      </c>
      <c r="DB173" s="23">
        <f>'2016'!CV16</f>
        <v>1</v>
      </c>
      <c r="DC173" s="55">
        <f>'2016'!CW16</f>
        <v>0</v>
      </c>
      <c r="DD173" s="61">
        <f>'2016'!CX16</f>
        <v>0</v>
      </c>
      <c r="DE173" s="61">
        <f>'2016'!CY16</f>
        <v>0</v>
      </c>
      <c r="DF173" s="61">
        <f>'2016'!CZ16</f>
        <v>0</v>
      </c>
      <c r="DG173" s="73">
        <f>'2016'!DA16</f>
        <v>0</v>
      </c>
      <c r="DH173" s="62">
        <f>'2016'!DB16</f>
        <v>0</v>
      </c>
      <c r="DI173" s="22">
        <f>'2016'!DC16</f>
        <v>4835</v>
      </c>
      <c r="DJ173" s="23">
        <f>'2016'!DD16</f>
        <v>4866</v>
      </c>
      <c r="DK173" s="23">
        <f>'2016'!DE16</f>
        <v>49</v>
      </c>
      <c r="DL173" s="23">
        <f>'2016'!DF16</f>
        <v>10</v>
      </c>
      <c r="DM173" s="23">
        <f>'2016'!DG16</f>
        <v>554</v>
      </c>
      <c r="DN173" s="23">
        <f>'2016'!DH16</f>
        <v>375</v>
      </c>
      <c r="DO173" s="23">
        <f>'2016'!DI16</f>
        <v>76.7</v>
      </c>
      <c r="DP173" s="74">
        <f>'2016'!DJ16</f>
        <v>4.7</v>
      </c>
      <c r="DQ173" s="74">
        <f>'2016'!DK16</f>
        <v>2.5</v>
      </c>
      <c r="DR173" s="74">
        <f>'2016'!DL16</f>
        <v>48.8</v>
      </c>
      <c r="DS173" s="23">
        <f>'2016'!DM16</f>
        <v>70</v>
      </c>
      <c r="DT173" s="23">
        <f>'2016'!DN16</f>
        <v>2240</v>
      </c>
      <c r="DU173" s="55">
        <f>'2016'!DO16</f>
        <v>12</v>
      </c>
      <c r="DV173" s="61">
        <f>'2016'!DP16</f>
        <v>2.7</v>
      </c>
      <c r="DW173" s="61">
        <f>'2016'!DQ16</f>
        <v>2</v>
      </c>
      <c r="DX173" s="61">
        <f>'2016'!DR16</f>
        <v>0</v>
      </c>
      <c r="DY173" s="73">
        <f>'2016'!DS16</f>
        <v>1.65</v>
      </c>
      <c r="DZ173" s="62">
        <f>'2016'!DT16</f>
        <v>2</v>
      </c>
      <c r="EA173" s="22">
        <f>'2016'!DU16</f>
        <v>5043</v>
      </c>
      <c r="EB173" s="23">
        <f>'2016'!DV16</f>
        <v>5211</v>
      </c>
      <c r="EC173" s="23">
        <f>'2016'!DW16</f>
        <v>48</v>
      </c>
      <c r="ED173" s="23">
        <f>'2016'!DX16</f>
        <v>9</v>
      </c>
      <c r="EE173" s="23">
        <f>'2016'!DY16</f>
        <v>545</v>
      </c>
      <c r="EF173" s="23">
        <f>'2016'!DZ16</f>
        <v>388</v>
      </c>
      <c r="EG173" s="23">
        <f>'2016'!EA16</f>
        <v>81.8</v>
      </c>
      <c r="EH173" s="24">
        <f>'2016'!EB16</f>
        <v>4.3</v>
      </c>
      <c r="EI173" s="24">
        <f>'2016'!EC16</f>
        <v>2.4</v>
      </c>
      <c r="EJ173" s="24">
        <f>'2016'!ED16</f>
        <v>53.1</v>
      </c>
      <c r="EK173" s="23">
        <f>'2016'!EE16</f>
        <v>18</v>
      </c>
      <c r="EL173" s="23">
        <f>'2016'!EF16</f>
        <v>2308</v>
      </c>
      <c r="EM173" s="55">
        <f>'2016'!EG16</f>
        <v>10</v>
      </c>
      <c r="EN173" s="73">
        <f>'2016'!EH16</f>
        <v>1.1000000000000001</v>
      </c>
      <c r="EO173" s="61">
        <f>'2016'!EI16</f>
        <v>2</v>
      </c>
      <c r="EP173" s="61">
        <f>'2016'!EJ16</f>
        <v>0</v>
      </c>
      <c r="EQ173" s="73">
        <f>'2016'!EK16</f>
        <v>0.59</v>
      </c>
      <c r="ER173" s="62">
        <f>'2016'!EL16</f>
        <v>1</v>
      </c>
    </row>
    <row r="174" spans="1:148" ht="15.75" customHeight="1" x14ac:dyDescent="0.2">
      <c r="A174" s="111">
        <f t="shared" si="8"/>
        <v>172</v>
      </c>
      <c r="B174" s="109">
        <f>'2025'!A20</f>
        <v>18</v>
      </c>
      <c r="C174" s="109">
        <v>2025</v>
      </c>
      <c r="D174" s="86" t="str">
        <f>'2025'!B20</f>
        <v>DJ Uiagalelei</v>
      </c>
      <c r="E174" s="86" t="str" cm="1">
        <f t="array" ref="E174">_xlfn.IFS(F174&gt;13,"Cornerstone",AND(F174&gt;11.5,F174&lt;13),"Elite",AND(F174&gt;10,F174&lt;11.5),"Elite Upside",AND(F174&gt;=8.5,F174&lt;10),"Upside",AND(F174&gt;6.25,F174&lt;8.5),"Upside Lite",AND(F174&gt;4.5,F174&lt;6.25),"Outlier",AND(F174&gt;=3.5,F174&lt;4.5),"Outlier Lite",F174&lt;3.5,"Purgatory")</f>
        <v>Purgatory</v>
      </c>
      <c r="F174" s="11">
        <f>'2025'!C20</f>
        <v>2.2662499999999999</v>
      </c>
      <c r="G174" s="11">
        <f t="shared" si="9"/>
        <v>16.900000000000002</v>
      </c>
      <c r="H174" s="245">
        <f t="shared" si="10"/>
        <v>-0.87508412922208834</v>
      </c>
      <c r="I174" s="43" t="str">
        <f>'2025'!D20</f>
        <v>Florida State</v>
      </c>
      <c r="J174" s="14">
        <f>'2025'!E20</f>
        <v>4</v>
      </c>
      <c r="K174" s="44">
        <f>'2025'!F20</f>
        <v>36998</v>
      </c>
      <c r="L174" s="15">
        <f>'2025'!G20</f>
        <v>24.463013698630139</v>
      </c>
      <c r="M174" s="15" t="str">
        <f>'2025'!H20</f>
        <v>RS SR</v>
      </c>
      <c r="N174" s="15">
        <f>'2025'!I20</f>
        <v>24.043835616438358</v>
      </c>
      <c r="O174" s="15" t="str">
        <f>'2025'!J20</f>
        <v>Game Manager</v>
      </c>
      <c r="P174" s="14">
        <f>'2025'!K20</f>
        <v>76</v>
      </c>
      <c r="Q174" s="14">
        <f>'2025'!L20</f>
        <v>252</v>
      </c>
      <c r="R174" s="15">
        <f t="shared" si="11"/>
        <v>30.674063287184747</v>
      </c>
      <c r="S174" s="14">
        <f>'2025'!M20</f>
        <v>4.87</v>
      </c>
      <c r="T174" s="16">
        <f>'2025'!N20</f>
        <v>0</v>
      </c>
      <c r="U174" s="46">
        <f>'2025'!O20</f>
        <v>0.21855571496891441</v>
      </c>
      <c r="V174" s="47">
        <f>'2025'!P20</f>
        <v>0.90342052313883303</v>
      </c>
      <c r="W174" s="47">
        <f>'2025'!Q20</f>
        <v>0.77466953581309561</v>
      </c>
      <c r="X174" s="47">
        <f>'2025'!R20</f>
        <v>0.83259212198221089</v>
      </c>
      <c r="Y174" s="47">
        <f>'2025'!S20</f>
        <v>0.49029574861367836</v>
      </c>
      <c r="Z174" s="17">
        <f>'2025'!T20</f>
        <v>0.69685813587625567</v>
      </c>
      <c r="AA174" s="17">
        <f>'2025'!U20</f>
        <v>0.62717232228863007</v>
      </c>
      <c r="AB174" s="17">
        <f>'2025'!V20</f>
        <v>0.11767222935387249</v>
      </c>
      <c r="AC174" s="17">
        <f>'2025'!W20</f>
        <v>3.3236994219653176E-2</v>
      </c>
      <c r="AD174" s="17">
        <f>'2025'!X20</f>
        <v>7.5454611786762826E-2</v>
      </c>
      <c r="AE174" s="18">
        <f>'2025'!Y20</f>
        <v>6.7909150608086541E-2</v>
      </c>
      <c r="AF174" s="19">
        <f>'2025'!Z20</f>
        <v>20.386301369863013</v>
      </c>
      <c r="AG174" s="20">
        <f>'2025'!AA20</f>
        <v>89.601378569377175</v>
      </c>
      <c r="AH174" s="71">
        <f>'2025'!AB20</f>
        <v>0.57006369426751591</v>
      </c>
      <c r="AI174" s="102">
        <f>'2025'!AC20</f>
        <v>12.783132530120483</v>
      </c>
      <c r="AJ174" s="71">
        <f>'2025'!AD20</f>
        <v>0.71599999999999997</v>
      </c>
      <c r="AK174" s="71">
        <f>'2025'!AE20</f>
        <v>6.2E-2</v>
      </c>
      <c r="AL174" s="71">
        <f>'2025'!AF20</f>
        <v>2.6000000000000002E-2</v>
      </c>
      <c r="AM174" s="70">
        <f>'2025'!AG20</f>
        <v>0.46600000000000003</v>
      </c>
      <c r="AN174" s="20">
        <f>'2025'!AH20</f>
        <v>4.2</v>
      </c>
      <c r="AO174" s="20">
        <f>'2025'!AI20</f>
        <v>0.23333333333333334</v>
      </c>
      <c r="AP174" s="76">
        <f>'2025'!AJ20</f>
        <v>2.72</v>
      </c>
      <c r="AQ174" s="21">
        <f>'2025'!AK20</f>
        <v>4</v>
      </c>
      <c r="AR174" s="21">
        <f>'2025'!AL20</f>
        <v>6</v>
      </c>
      <c r="AS174" s="21">
        <f>'2025'!AM20</f>
        <v>1</v>
      </c>
      <c r="AT174" s="21">
        <f>'2025'!AN20</f>
        <v>4</v>
      </c>
      <c r="AU174" s="21">
        <f>'2025'!AO20</f>
        <v>8</v>
      </c>
      <c r="AV174" s="21">
        <f>'2025'!AP20</f>
        <v>3</v>
      </c>
      <c r="AW174" s="21">
        <f>'2025'!AQ20</f>
        <v>2</v>
      </c>
      <c r="AX174" s="21">
        <f>'2025'!AR20</f>
        <v>2</v>
      </c>
      <c r="AY174" s="21">
        <f>'2025'!AS20</f>
        <v>7</v>
      </c>
      <c r="AZ174" s="21">
        <f>'2025'!AT20</f>
        <v>5</v>
      </c>
      <c r="BA174" s="21">
        <f>'2025'!AU20</f>
        <v>0</v>
      </c>
      <c r="BB174" s="21">
        <f>'2025'!AV20</f>
        <v>0</v>
      </c>
      <c r="BC174" s="21">
        <f>'2025'!AW20</f>
        <v>6.3100000000000005</v>
      </c>
      <c r="BD174" s="21">
        <f>'2025'!AX20</f>
        <v>4.7324999999999999</v>
      </c>
      <c r="BE174" s="21">
        <f>'2025'!AY20</f>
        <v>0.6</v>
      </c>
      <c r="BF174" s="130">
        <f>'2025'!AZ20</f>
        <v>0</v>
      </c>
      <c r="BG174" s="103">
        <f>'2025'!BA20</f>
        <v>914</v>
      </c>
      <c r="BH174" s="23">
        <f>'2025'!BB20</f>
        <v>4182</v>
      </c>
      <c r="BI174" s="23">
        <f>'2025'!BC20</f>
        <v>5</v>
      </c>
      <c r="BJ174" s="23">
        <f>'2025'!BD20</f>
        <v>0</v>
      </c>
      <c r="BK174" s="23">
        <f>'2025'!BE20</f>
        <v>119</v>
      </c>
      <c r="BL174" s="23">
        <f>'2025'!BF20</f>
        <v>78</v>
      </c>
      <c r="BM174" s="23">
        <f>'2025'!BG20</f>
        <v>76.599999999999994</v>
      </c>
      <c r="BN174" s="74">
        <f>'2025'!BH20</f>
        <v>4</v>
      </c>
      <c r="BO174" s="74">
        <f>'2025'!BI20</f>
        <v>0</v>
      </c>
      <c r="BP174" s="74">
        <f>'2025'!BJ20</f>
        <v>50</v>
      </c>
      <c r="BQ174" s="23">
        <f>'2025'!BK20</f>
        <v>86</v>
      </c>
      <c r="BR174" s="23">
        <f>'2025'!BL20</f>
        <v>2026</v>
      </c>
      <c r="BS174" s="55">
        <f>'2025'!BM20</f>
        <v>30</v>
      </c>
      <c r="BT174" s="61">
        <f>'2025'!BN20</f>
        <v>2.9</v>
      </c>
      <c r="BU174" s="61">
        <f>'2025'!BO20</f>
        <v>4</v>
      </c>
      <c r="BV174" s="61">
        <f>'2025'!BP20</f>
        <v>2</v>
      </c>
      <c r="BW174" s="72">
        <f>'2025'!BQ20</f>
        <v>1.93</v>
      </c>
      <c r="BX174" s="61">
        <f>'2025'!BR20</f>
        <v>2</v>
      </c>
      <c r="BY174" s="22">
        <f>'2025'!BS20</f>
        <v>2245</v>
      </c>
      <c r="BZ174" s="23">
        <f>'2025'!BT20</f>
        <v>2485</v>
      </c>
      <c r="CA174" s="23">
        <f>'2025'!BU20</f>
        <v>9</v>
      </c>
      <c r="CB174" s="23">
        <f>'2025'!BV20</f>
        <v>10</v>
      </c>
      <c r="CC174" s="23">
        <f>'2025'!BW20</f>
        <v>377</v>
      </c>
      <c r="CD174" s="23">
        <f>'2025'!BX20</f>
        <v>208</v>
      </c>
      <c r="CE174" s="23">
        <f>'2025'!BY20</f>
        <v>67.400000000000006</v>
      </c>
      <c r="CF174" s="74">
        <f>'2025'!BZ20</f>
        <v>4.5</v>
      </c>
      <c r="CG174" s="74">
        <f>'2025'!CA20</f>
        <v>2.5</v>
      </c>
      <c r="CH174" s="74">
        <f>'2025'!CB20</f>
        <v>39</v>
      </c>
      <c r="CI174" s="23">
        <f>'2025'!CC20</f>
        <v>419</v>
      </c>
      <c r="CJ174" s="23">
        <f>'2025'!CD20</f>
        <v>2312</v>
      </c>
      <c r="CK174" s="55">
        <f>'2025'!CE20</f>
        <v>94</v>
      </c>
      <c r="CL174" s="61">
        <f>'2025'!CF20</f>
        <v>4.5</v>
      </c>
      <c r="CM174" s="61">
        <f>'2025'!CG20</f>
        <v>4</v>
      </c>
      <c r="CN174" s="61">
        <f>'2025'!CH20</f>
        <v>12</v>
      </c>
      <c r="CO174" s="73">
        <f>'2025'!CI20</f>
        <v>2.84</v>
      </c>
      <c r="CP174" s="62">
        <f>'2025'!CJ20</f>
        <v>15</v>
      </c>
      <c r="CQ174" s="22">
        <f>'2025'!CK20</f>
        <v>2520</v>
      </c>
      <c r="CR174" s="23">
        <f>'2025'!CL20</f>
        <v>3253</v>
      </c>
      <c r="CS174" s="23">
        <f>'2025'!CM20</f>
        <v>22</v>
      </c>
      <c r="CT174" s="23">
        <f>'2025'!CN20</f>
        <v>7</v>
      </c>
      <c r="CU174" s="23">
        <f>'2025'!CO20</f>
        <v>370</v>
      </c>
      <c r="CV174" s="23">
        <f>'2025'!CP20</f>
        <v>229</v>
      </c>
      <c r="CW174" s="23">
        <f>'2025'!CQ20</f>
        <v>71.599999999999994</v>
      </c>
      <c r="CX174" s="24">
        <f>'2025'!CR20</f>
        <v>5.7</v>
      </c>
      <c r="CY174" s="24">
        <f>'2025'!CS20</f>
        <v>2.6</v>
      </c>
      <c r="CZ174" s="23">
        <f>'2025'!CT20</f>
        <v>38.700000000000003</v>
      </c>
      <c r="DA174" s="23">
        <f>'2025'!CU20</f>
        <v>664</v>
      </c>
      <c r="DB174" s="23">
        <f>'2025'!CV20</f>
        <v>2673</v>
      </c>
      <c r="DC174" s="55">
        <f>'2025'!CW20</f>
        <v>129</v>
      </c>
      <c r="DD174" s="61">
        <f>'2025'!CX20</f>
        <v>5.0999999999999996</v>
      </c>
      <c r="DE174" s="61">
        <f>'2025'!CY20</f>
        <v>7</v>
      </c>
      <c r="DF174" s="61">
        <f>'2025'!CZ20</f>
        <v>38</v>
      </c>
      <c r="DG174" s="73">
        <f>'2025'!DA20</f>
        <v>3.15</v>
      </c>
      <c r="DH174" s="62">
        <f>'2025'!DB20</f>
        <v>24</v>
      </c>
      <c r="DI174" s="22">
        <f>'2025'!DC20</f>
        <v>2621</v>
      </c>
      <c r="DJ174" s="23">
        <f>'2025'!DD20</f>
        <v>3148</v>
      </c>
      <c r="DK174" s="23">
        <f>'2025'!DE20</f>
        <v>21</v>
      </c>
      <c r="DL174" s="23">
        <f>'2025'!DF20</f>
        <v>7</v>
      </c>
      <c r="DM174" s="23">
        <f>'2025'!DG20</f>
        <v>314</v>
      </c>
      <c r="DN174" s="23">
        <f>'2025'!DH20</f>
        <v>179</v>
      </c>
      <c r="DO174" s="23">
        <f>'2025'!DI20</f>
        <v>66.3</v>
      </c>
      <c r="DP174" s="74">
        <f>'2025'!DJ20</f>
        <v>6.2</v>
      </c>
      <c r="DQ174" s="74">
        <f>'2025'!DK20</f>
        <v>2.6</v>
      </c>
      <c r="DR174" s="74">
        <f>'2025'!DL20</f>
        <v>46.6</v>
      </c>
      <c r="DS174" s="23">
        <f>'2025'!DM20</f>
        <v>275</v>
      </c>
      <c r="DT174" s="23">
        <f>'2025'!DN20</f>
        <v>2337</v>
      </c>
      <c r="DU174" s="55">
        <f>'2025'!DO20</f>
        <v>65</v>
      </c>
      <c r="DV174" s="61">
        <f>'2025'!DP20</f>
        <v>4.2</v>
      </c>
      <c r="DW174" s="61">
        <f>'2025'!DQ20</f>
        <v>6</v>
      </c>
      <c r="DX174" s="61">
        <f>'2025'!DR20</f>
        <v>13</v>
      </c>
      <c r="DY174" s="73">
        <f>'2025'!DS20</f>
        <v>2.72</v>
      </c>
      <c r="DZ174" s="62">
        <f>'2025'!DT20</f>
        <v>9</v>
      </c>
      <c r="EA174" s="22">
        <f>'2025'!DU20</f>
        <v>1061</v>
      </c>
      <c r="EB174" s="23">
        <f>'2025'!DV20</f>
        <v>2164</v>
      </c>
      <c r="EC174" s="23">
        <f>'2025'!DW20</f>
        <v>4</v>
      </c>
      <c r="ED174" s="23">
        <f>'2025'!DX20</f>
        <v>6</v>
      </c>
      <c r="EE174" s="23">
        <f>'2025'!DY20</f>
        <v>158</v>
      </c>
      <c r="EF174" s="23">
        <f>'2025'!DZ20</f>
        <v>83</v>
      </c>
      <c r="EG174" s="23">
        <f>'2025'!EA20</f>
        <v>70.099999999999994</v>
      </c>
      <c r="EH174" s="24">
        <f>'2025'!EB20</f>
        <v>3.7</v>
      </c>
      <c r="EI174" s="24">
        <f>'2025'!EC20</f>
        <v>2.7</v>
      </c>
      <c r="EJ174" s="24">
        <f>'2025'!ED20</f>
        <v>25</v>
      </c>
      <c r="EK174" s="23">
        <f>'2025'!EE20</f>
        <v>46</v>
      </c>
      <c r="EL174" s="23">
        <f>'2025'!EF20</f>
        <v>1384</v>
      </c>
      <c r="EM174" s="55">
        <f>'2025'!EG20</f>
        <v>30</v>
      </c>
      <c r="EN174" s="73">
        <f>'2025'!EH20</f>
        <v>1.5</v>
      </c>
      <c r="EO174" s="61">
        <f>'2025'!EI20</f>
        <v>0</v>
      </c>
      <c r="EP174" s="61">
        <f>'2025'!EJ20</f>
        <v>7</v>
      </c>
      <c r="EQ174" s="73">
        <f>'2025'!EK20</f>
        <v>2.2999999999999998</v>
      </c>
      <c r="ER174" s="62">
        <f>'2025'!EL20</f>
        <v>1</v>
      </c>
    </row>
    <row r="175" spans="1:148" ht="15.75" customHeight="1" x14ac:dyDescent="0.2">
      <c r="A175" s="111">
        <f t="shared" si="8"/>
        <v>173</v>
      </c>
      <c r="B175" s="109">
        <f>'2017'!A14</f>
        <v>12</v>
      </c>
      <c r="C175" s="109">
        <v>2017</v>
      </c>
      <c r="D175" s="86" t="str">
        <f>'2017'!B14</f>
        <v>Seth Russell</v>
      </c>
      <c r="E175" s="86" t="str" cm="1">
        <f t="array" ref="E175">_xlfn.IFS(F175&gt;13,"Cornerstone",AND(F175&gt;11.5,F175&lt;13),"Elite",AND(F175&gt;10,F175&lt;11.5),"Elite Upside",AND(F175&gt;=8.5,F175&lt;10),"Upside",AND(F175&gt;6.25,F175&lt;8.5),"Upside Lite",AND(F175&gt;4.5,F175&lt;6.25),"Outlier",AND(F175&gt;=3.5,F175&lt;4.5),"Outlier Lite",F175&lt;3.5,"Purgatory")</f>
        <v>Purgatory</v>
      </c>
      <c r="F175" s="11">
        <f>'2017'!C14</f>
        <v>2.26125</v>
      </c>
      <c r="G175" s="11">
        <f t="shared" si="9"/>
        <v>16.400000000000002</v>
      </c>
      <c r="H175" s="245">
        <f t="shared" si="10"/>
        <v>-0.87654382667721131</v>
      </c>
      <c r="I175" s="43" t="str">
        <f>'2017'!D14</f>
        <v>Baylor</v>
      </c>
      <c r="J175" s="14">
        <f>'2017'!E14</f>
        <v>3</v>
      </c>
      <c r="K175" s="44">
        <f>'2017'!F14</f>
        <v>34358</v>
      </c>
      <c r="L175" s="15">
        <f>'2017'!G14</f>
        <v>31.695890410958903</v>
      </c>
      <c r="M175" s="15" t="str">
        <f>'2017'!H14</f>
        <v>SR</v>
      </c>
      <c r="N175" s="15">
        <f>'2017'!I14</f>
        <v>23.271232876712329</v>
      </c>
      <c r="O175" s="15" t="str">
        <f>'2017'!J14</f>
        <v>Game Manager</v>
      </c>
      <c r="P175" s="14">
        <f>'2017'!K14</f>
        <v>74</v>
      </c>
      <c r="Q175" s="14">
        <f>'2017'!L14</f>
        <v>203</v>
      </c>
      <c r="R175" s="15">
        <f t="shared" si="11"/>
        <v>26.063368927322223</v>
      </c>
      <c r="S175" s="14">
        <f>'2017'!M14</f>
        <v>4.68</v>
      </c>
      <c r="T175" s="16">
        <f>'2017'!N14</f>
        <v>0</v>
      </c>
      <c r="U175" s="46">
        <f>'2017'!O14</f>
        <v>0</v>
      </c>
      <c r="V175" s="47">
        <f>'2017'!P14</f>
        <v>9.1473864610111394E-2</v>
      </c>
      <c r="W175" s="47">
        <f>'2017'!Q14</f>
        <v>0.16901408450704225</v>
      </c>
      <c r="X175" s="47">
        <f>'2017'!R14</f>
        <v>0.55951115834218912</v>
      </c>
      <c r="Y175" s="47">
        <f>'2017'!S14</f>
        <v>0.58187294633077769</v>
      </c>
      <c r="Z175" s="17">
        <f>'2017'!T14</f>
        <v>0.58187294633077769</v>
      </c>
      <c r="AA175" s="17">
        <f>'2017'!U14</f>
        <v>0.52368565169769998</v>
      </c>
      <c r="AB175" s="17">
        <f>'2017'!V14</f>
        <v>9.4841545223224619E-2</v>
      </c>
      <c r="AC175" s="17">
        <f>'2017'!W14</f>
        <v>0.17453548583612549</v>
      </c>
      <c r="AD175" s="17">
        <f>'2017'!X14</f>
        <v>0.17453548583612549</v>
      </c>
      <c r="AE175" s="18">
        <f>'2017'!Y14</f>
        <v>0.15708193725251296</v>
      </c>
      <c r="AF175" s="19">
        <f>'2017'!Z14</f>
        <v>21.613698630136987</v>
      </c>
      <c r="AG175" s="20">
        <f>'2017'!AA14</f>
        <v>84.633562336977604</v>
      </c>
      <c r="AH175" s="71">
        <f>'2017'!AB14</f>
        <v>0.59499999999999997</v>
      </c>
      <c r="AI175" s="102">
        <f>'2017'!AC14</f>
        <v>13.980263157894736</v>
      </c>
      <c r="AJ175" s="71">
        <f>'2017'!AD14</f>
        <v>0.70799999999999996</v>
      </c>
      <c r="AK175" s="71">
        <f>'2017'!AE14</f>
        <v>8.4000000000000005E-2</v>
      </c>
      <c r="AL175" s="71">
        <f>'2017'!AF14</f>
        <v>5.2000000000000005E-2</v>
      </c>
      <c r="AM175" s="70">
        <f>'2017'!AG14</f>
        <v>0.47299999999999998</v>
      </c>
      <c r="AN175" s="20">
        <f>'2017'!AH14</f>
        <v>8.9</v>
      </c>
      <c r="AO175" s="20">
        <f>'2017'!AI14</f>
        <v>0.27027027027027029</v>
      </c>
      <c r="AP175" s="76">
        <f>'2017'!AJ14</f>
        <v>4.1100000000000003</v>
      </c>
      <c r="AQ175" s="21">
        <f>'2017'!AK14</f>
        <v>1</v>
      </c>
      <c r="AR175" s="21">
        <f>'2017'!AL14</f>
        <v>9</v>
      </c>
      <c r="AS175" s="21">
        <f>'2017'!AM14</f>
        <v>0</v>
      </c>
      <c r="AT175" s="21">
        <f>'2017'!AN14</f>
        <v>8</v>
      </c>
      <c r="AU175" s="21">
        <f>'2017'!AO14</f>
        <v>0</v>
      </c>
      <c r="AV175" s="21">
        <f>'2017'!AP14</f>
        <v>4</v>
      </c>
      <c r="AW175" s="21">
        <f>'2017'!AQ14</f>
        <v>7</v>
      </c>
      <c r="AX175" s="21">
        <f>'2017'!AR14</f>
        <v>10</v>
      </c>
      <c r="AY175" s="21">
        <f>'2017'!AS14</f>
        <v>9</v>
      </c>
      <c r="AZ175" s="21">
        <f>'2017'!AT14</f>
        <v>10</v>
      </c>
      <c r="BA175" s="21">
        <f>'2017'!AU14</f>
        <v>0</v>
      </c>
      <c r="BB175" s="21">
        <f>'2017'!AV14</f>
        <v>0</v>
      </c>
      <c r="BC175" s="21">
        <f>'2017'!AW14</f>
        <v>6.43</v>
      </c>
      <c r="BD175" s="21">
        <f>'2017'!AX14</f>
        <v>4.8224999999999998</v>
      </c>
      <c r="BE175" s="21">
        <f>'2017'!AY14</f>
        <v>1.35</v>
      </c>
      <c r="BF175" s="130">
        <f>'2017'!AZ14</f>
        <v>0</v>
      </c>
      <c r="BG175" s="103">
        <f>'2017'!BA14</f>
        <v>0</v>
      </c>
      <c r="BH175" s="23">
        <f>'2017'!BB14</f>
        <v>1</v>
      </c>
      <c r="BI175" s="23">
        <f>'2017'!BC14</f>
        <v>0</v>
      </c>
      <c r="BJ175" s="23">
        <f>'2017'!BD14</f>
        <v>0</v>
      </c>
      <c r="BK175" s="23">
        <f>'2017'!BE14</f>
        <v>0</v>
      </c>
      <c r="BL175" s="23">
        <f>'2017'!BF14</f>
        <v>0</v>
      </c>
      <c r="BM175" s="23">
        <f>'2017'!BG14</f>
        <v>0</v>
      </c>
      <c r="BN175" s="74">
        <f>'2017'!BH14</f>
        <v>0</v>
      </c>
      <c r="BO175" s="74">
        <f>'2017'!BI14</f>
        <v>0</v>
      </c>
      <c r="BP175" s="74">
        <f>'2017'!BJ14</f>
        <v>0</v>
      </c>
      <c r="BQ175" s="23">
        <f>'2017'!BK14</f>
        <v>0</v>
      </c>
      <c r="BR175" s="23">
        <f>'2017'!BL14</f>
        <v>1</v>
      </c>
      <c r="BS175" s="55">
        <f>'2017'!BM14</f>
        <v>0</v>
      </c>
      <c r="BT175" s="61">
        <f>'2017'!BN14</f>
        <v>0</v>
      </c>
      <c r="BU175" s="61">
        <f>'2017'!BO14</f>
        <v>0</v>
      </c>
      <c r="BV175" s="61">
        <f>'2017'!BP14</f>
        <v>0</v>
      </c>
      <c r="BW175" s="72">
        <f>'2017'!BQ14</f>
        <v>0</v>
      </c>
      <c r="BX175" s="61">
        <f>'2017'!BR14</f>
        <v>0</v>
      </c>
      <c r="BY175" s="22">
        <f>'2017'!BS14</f>
        <v>427</v>
      </c>
      <c r="BZ175" s="23">
        <f>'2017'!BT14</f>
        <v>4668</v>
      </c>
      <c r="CA175" s="23">
        <f>'2017'!BU14</f>
        <v>3</v>
      </c>
      <c r="CB175" s="23">
        <f>'2017'!BV14</f>
        <v>3</v>
      </c>
      <c r="CC175" s="23">
        <f>'2017'!BW14</f>
        <v>43</v>
      </c>
      <c r="CD175" s="23">
        <f>'2017'!BX14</f>
        <v>26</v>
      </c>
      <c r="CE175" s="23">
        <f>'2017'!BY14</f>
        <v>0</v>
      </c>
      <c r="CF175" s="74">
        <f>'2017'!BZ14</f>
        <v>0</v>
      </c>
      <c r="CG175" s="74">
        <f>'2017'!CA14</f>
        <v>0</v>
      </c>
      <c r="CH175" s="74">
        <f>'2017'!CB14</f>
        <v>0</v>
      </c>
      <c r="CI175" s="23">
        <f>'2017'!CC14</f>
        <v>0</v>
      </c>
      <c r="CJ175" s="23">
        <f>'2017'!CD14</f>
        <v>1</v>
      </c>
      <c r="CK175" s="55">
        <f>'2017'!CE14</f>
        <v>0</v>
      </c>
      <c r="CL175" s="61">
        <f>'2017'!CF14</f>
        <v>0</v>
      </c>
      <c r="CM175" s="61">
        <f>'2017'!CG14</f>
        <v>0</v>
      </c>
      <c r="CN175" s="61">
        <f>'2017'!CH14</f>
        <v>0</v>
      </c>
      <c r="CO175" s="73">
        <f>'2017'!CI14</f>
        <v>0</v>
      </c>
      <c r="CP175" s="62">
        <f>'2017'!CJ14</f>
        <v>0</v>
      </c>
      <c r="CQ175" s="22">
        <f>'2017'!CK14</f>
        <v>804</v>
      </c>
      <c r="CR175" s="23">
        <f>'2017'!CL14</f>
        <v>4757</v>
      </c>
      <c r="CS175" s="23">
        <f>'2017'!CM14</f>
        <v>8</v>
      </c>
      <c r="CT175" s="23">
        <f>'2017'!CN14</f>
        <v>1</v>
      </c>
      <c r="CU175" s="23">
        <f>'2017'!CO14</f>
        <v>85</v>
      </c>
      <c r="CV175" s="23">
        <f>'2017'!CP14</f>
        <v>48</v>
      </c>
      <c r="CW175" s="23">
        <f>'2017'!CQ14</f>
        <v>64.599999999999994</v>
      </c>
      <c r="CX175" s="24">
        <f>'2017'!CR14</f>
        <v>9.1999999999999993</v>
      </c>
      <c r="CY175" s="24">
        <f>'2017'!CS14</f>
        <v>3.3</v>
      </c>
      <c r="CZ175" s="23">
        <f>'2017'!CT14</f>
        <v>37.5</v>
      </c>
      <c r="DA175" s="23">
        <f>'2017'!CU14</f>
        <v>192</v>
      </c>
      <c r="DB175" s="23">
        <f>'2017'!CV14</f>
        <v>2950</v>
      </c>
      <c r="DC175" s="55">
        <f>'2017'!CW14</f>
        <v>33</v>
      </c>
      <c r="DD175" s="61">
        <f>'2017'!CX14</f>
        <v>5.3</v>
      </c>
      <c r="DE175" s="61">
        <f>'2017'!CY14</f>
        <v>3</v>
      </c>
      <c r="DF175" s="61">
        <f>'2017'!CZ14</f>
        <v>2</v>
      </c>
      <c r="DG175" s="73">
        <f>'2017'!DA14</f>
        <v>1.64</v>
      </c>
      <c r="DH175" s="62">
        <f>'2017'!DB14</f>
        <v>8</v>
      </c>
      <c r="DI175" s="22">
        <f>'2017'!DC14</f>
        <v>2106</v>
      </c>
      <c r="DJ175" s="23">
        <f>'2017'!DD14</f>
        <v>3764</v>
      </c>
      <c r="DK175" s="23">
        <f>'2017'!DE14</f>
        <v>29</v>
      </c>
      <c r="DL175" s="23">
        <f>'2017'!DF14</f>
        <v>6</v>
      </c>
      <c r="DM175" s="23">
        <f>'2017'!DG14</f>
        <v>200</v>
      </c>
      <c r="DN175" s="23">
        <f>'2017'!DH14</f>
        <v>119</v>
      </c>
      <c r="DO175" s="23">
        <f>'2017'!DI14</f>
        <v>70.8</v>
      </c>
      <c r="DP175" s="74">
        <f>'2017'!DJ14</f>
        <v>8.4</v>
      </c>
      <c r="DQ175" s="74">
        <f>'2017'!DK14</f>
        <v>5.3</v>
      </c>
      <c r="DR175" s="74">
        <f>'2017'!DL14</f>
        <v>47.3</v>
      </c>
      <c r="DS175" s="23">
        <f>'2017'!DM14</f>
        <v>410</v>
      </c>
      <c r="DT175" s="23">
        <f>'2017'!DN14</f>
        <v>4323</v>
      </c>
      <c r="DU175" s="55">
        <f>'2017'!DO14</f>
        <v>37</v>
      </c>
      <c r="DV175" s="61">
        <f>'2017'!DP14</f>
        <v>8.9</v>
      </c>
      <c r="DW175" s="61">
        <f>'2017'!DQ14</f>
        <v>6</v>
      </c>
      <c r="DX175" s="61">
        <f>'2017'!DR14</f>
        <v>10</v>
      </c>
      <c r="DY175" s="73">
        <f>'2017'!DS14</f>
        <v>4.1100000000000003</v>
      </c>
      <c r="DZ175" s="62">
        <f>'2017'!DT14</f>
        <v>14</v>
      </c>
      <c r="EA175" s="22">
        <f>'2017'!DU14</f>
        <v>2125</v>
      </c>
      <c r="EB175" s="23">
        <f>'2017'!DV14</f>
        <v>3652</v>
      </c>
      <c r="EC175" s="23">
        <f>'2017'!DW14</f>
        <v>20</v>
      </c>
      <c r="ED175" s="23">
        <f>'2017'!DX14</f>
        <v>8</v>
      </c>
      <c r="EE175" s="23">
        <f>'2017'!DY14</f>
        <v>280</v>
      </c>
      <c r="EF175" s="23">
        <f>'2017'!DZ14</f>
        <v>152</v>
      </c>
      <c r="EG175" s="23">
        <f>'2017'!EA14</f>
        <v>65.3</v>
      </c>
      <c r="EH175" s="24">
        <f>'2017'!EB14</f>
        <v>4.5</v>
      </c>
      <c r="EI175" s="24">
        <f>'2017'!EC14</f>
        <v>5.2</v>
      </c>
      <c r="EJ175" s="24">
        <f>'2017'!ED14</f>
        <v>31.5</v>
      </c>
      <c r="EK175" s="23">
        <f>'2017'!EE14</f>
        <v>573</v>
      </c>
      <c r="EL175" s="23">
        <f>'2017'!EF14</f>
        <v>3283</v>
      </c>
      <c r="EM175" s="55">
        <f>'2017'!EG14</f>
        <v>62</v>
      </c>
      <c r="EN175" s="73">
        <f>'2017'!EH14</f>
        <v>6.8</v>
      </c>
      <c r="EO175" s="61">
        <f>'2017'!EI14</f>
        <v>8</v>
      </c>
      <c r="EP175" s="61">
        <f>'2017'!EJ14</f>
        <v>16</v>
      </c>
      <c r="EQ175" s="73">
        <f>'2017'!EK14</f>
        <v>3.21</v>
      </c>
      <c r="ER175" s="62">
        <f>'2017'!EL14</f>
        <v>18</v>
      </c>
    </row>
    <row r="176" spans="1:148" ht="15.75" customHeight="1" x14ac:dyDescent="0.2">
      <c r="A176" s="111">
        <f t="shared" si="8"/>
        <v>174</v>
      </c>
      <c r="B176" s="109">
        <f>'2020'!A17</f>
        <v>15</v>
      </c>
      <c r="C176" s="109">
        <v>2020</v>
      </c>
      <c r="D176" s="86" t="str">
        <f>'2020'!B17</f>
        <v>Kelly Bryant</v>
      </c>
      <c r="E176" s="86" t="str" cm="1">
        <f t="array" ref="E176">_xlfn.IFS(F176&gt;13,"Cornerstone",AND(F176&gt;11.5,F176&lt;13),"Elite",AND(F176&gt;10,F176&lt;11.5),"Elite Upside",AND(F176&gt;=8.5,F176&lt;10),"Upside",AND(F176&gt;6.25,F176&lt;8.5),"Upside Lite",AND(F176&gt;4.5,F176&lt;6.25),"Outlier",AND(F176&gt;=3.5,F176&lt;4.5),"Outlier Lite",F176&lt;3.5,"Purgatory")</f>
        <v>Purgatory</v>
      </c>
      <c r="F176" s="11">
        <f>'2020'!C17</f>
        <v>2.24125</v>
      </c>
      <c r="G176" s="11">
        <f t="shared" si="9"/>
        <v>15.9</v>
      </c>
      <c r="H176" s="245">
        <f t="shared" si="10"/>
        <v>-0.88238261649770322</v>
      </c>
      <c r="I176" s="43" t="str">
        <f>'2020'!D17</f>
        <v>Missouri</v>
      </c>
      <c r="J176" s="14">
        <f>'2020'!E17</f>
        <v>1</v>
      </c>
      <c r="K176" s="44">
        <f>'2020'!F17</f>
        <v>35333</v>
      </c>
      <c r="L176" s="15">
        <f>'2020'!G17</f>
        <v>29.024657534246575</v>
      </c>
      <c r="M176" s="15" t="str">
        <f>'2020'!H17</f>
        <v>RS SR</v>
      </c>
      <c r="N176" s="15">
        <f>'2020'!I17</f>
        <v>23.602739726027398</v>
      </c>
      <c r="O176" s="15" t="str">
        <f>'2020'!J17</f>
        <v>Game Manager</v>
      </c>
      <c r="P176" s="14">
        <f>'2020'!K17</f>
        <v>74</v>
      </c>
      <c r="Q176" s="14">
        <f>'2020'!L17</f>
        <v>229</v>
      </c>
      <c r="R176" s="15">
        <f t="shared" si="11"/>
        <v>29.40153440569847</v>
      </c>
      <c r="S176" s="14">
        <f>'2020'!M17</f>
        <v>4.6900000000000004</v>
      </c>
      <c r="T176" s="16">
        <f>'2020'!N17</f>
        <v>0</v>
      </c>
      <c r="U176" s="46">
        <f>'2020'!O17</f>
        <v>6.1671996345363175E-3</v>
      </c>
      <c r="V176" s="47">
        <f>'2020'!P17</f>
        <v>9.5827510481133957E-3</v>
      </c>
      <c r="W176" s="47">
        <f>'2020'!Q17</f>
        <v>0.84470730967546259</v>
      </c>
      <c r="X176" s="47">
        <f>'2020'!R17</f>
        <v>0.11028708133971292</v>
      </c>
      <c r="Y176" s="47">
        <f>'2020'!S17</f>
        <v>0.82927742418569828</v>
      </c>
      <c r="Z176" s="17">
        <f>'2020'!T17</f>
        <v>0.83699236693058043</v>
      </c>
      <c r="AA176" s="17">
        <f>'2020'!U17</f>
        <v>0.83699236693058043</v>
      </c>
      <c r="AB176" s="17">
        <f>'2020'!V17</f>
        <v>4.0858546677010603E-2</v>
      </c>
      <c r="AC176" s="17">
        <f>'2020'!W17</f>
        <v>0.18890554722638681</v>
      </c>
      <c r="AD176" s="17">
        <f>'2020'!X17</f>
        <v>0.18890554722638681</v>
      </c>
      <c r="AE176" s="18">
        <f>'2020'!Y17</f>
        <v>0.18890554722638681</v>
      </c>
      <c r="AF176" s="19">
        <f>'2020'!Z17</f>
        <v>20.945205479452056</v>
      </c>
      <c r="AG176" s="20">
        <f>'2020'!AA17</f>
        <v>94.6616580593371</v>
      </c>
      <c r="AH176" s="71">
        <f>'2020'!AB17</f>
        <v>0.66666666666666663</v>
      </c>
      <c r="AI176" s="102">
        <f>'2020'!AC17</f>
        <v>12.237569060773481</v>
      </c>
      <c r="AJ176" s="71">
        <f>'2020'!AD17</f>
        <v>0.7390000000000001</v>
      </c>
      <c r="AK176" s="71">
        <f>'2020'!AE17</f>
        <v>5.5E-2</v>
      </c>
      <c r="AL176" s="71">
        <f>'2020'!AF17</f>
        <v>1.6E-2</v>
      </c>
      <c r="AM176" s="70">
        <f>'2020'!AG17</f>
        <v>0.46899999999999997</v>
      </c>
      <c r="AN176" s="20">
        <f>'2020'!AH17</f>
        <v>6.1</v>
      </c>
      <c r="AO176" s="20">
        <f>'2020'!AI17</f>
        <v>0.25</v>
      </c>
      <c r="AP176" s="76">
        <f>'2020'!AJ17</f>
        <v>4.58</v>
      </c>
      <c r="AQ176" s="21">
        <f>'2020'!AK17</f>
        <v>3</v>
      </c>
      <c r="AR176" s="21">
        <f>'2020'!AL17</f>
        <v>4</v>
      </c>
      <c r="AS176" s="21">
        <f>'2020'!AM17</f>
        <v>3</v>
      </c>
      <c r="AT176" s="21">
        <f>'2020'!AN17</f>
        <v>3</v>
      </c>
      <c r="AU176" s="21">
        <f>'2020'!AO17</f>
        <v>10</v>
      </c>
      <c r="AV176" s="21">
        <f>'2020'!AP17</f>
        <v>3</v>
      </c>
      <c r="AW176" s="21">
        <f>'2020'!AQ17</f>
        <v>7</v>
      </c>
      <c r="AX176" s="21">
        <f>'2020'!AR17</f>
        <v>6</v>
      </c>
      <c r="AY176" s="21">
        <f>'2020'!AS17</f>
        <v>8</v>
      </c>
      <c r="AZ176" s="21">
        <f>'2020'!AT17</f>
        <v>10</v>
      </c>
      <c r="BA176" s="21">
        <f>'2020'!AU17</f>
        <v>0</v>
      </c>
      <c r="BB176" s="21">
        <f>'2020'!AV17</f>
        <v>0</v>
      </c>
      <c r="BC176" s="21">
        <f>'2020'!AW17</f>
        <v>6.51</v>
      </c>
      <c r="BD176" s="21">
        <f>'2020'!AX17</f>
        <v>4.8825000000000003</v>
      </c>
      <c r="BE176" s="21">
        <f>'2020'!AY17</f>
        <v>1.1625000000000001</v>
      </c>
      <c r="BF176" s="130">
        <f>'2020'!AZ17</f>
        <v>0</v>
      </c>
      <c r="BG176" s="103">
        <f>'2020'!BA17</f>
        <v>27</v>
      </c>
      <c r="BH176" s="23">
        <f>'2020'!BB17</f>
        <v>4378</v>
      </c>
      <c r="BI176" s="23">
        <f>'2020'!BC17</f>
        <v>0</v>
      </c>
      <c r="BJ176" s="23">
        <f>'2020'!BD17</f>
        <v>1</v>
      </c>
      <c r="BK176" s="23">
        <f>'2020'!BE17</f>
        <v>9</v>
      </c>
      <c r="BL176" s="23">
        <f>'2020'!BF17</f>
        <v>7</v>
      </c>
      <c r="BM176" s="23">
        <f>'2020'!BG17</f>
        <v>77.8</v>
      </c>
      <c r="BN176" s="74">
        <f>'2020'!BH17</f>
        <v>0</v>
      </c>
      <c r="BO176" s="74">
        <f>'2020'!BI17</f>
        <v>9.1</v>
      </c>
      <c r="BP176" s="74">
        <f>'2020'!BJ17</f>
        <v>0</v>
      </c>
      <c r="BQ176" s="23">
        <f>'2020'!BK17</f>
        <v>158</v>
      </c>
      <c r="BR176" s="23">
        <f>'2020'!BL17</f>
        <v>3516</v>
      </c>
      <c r="BS176" s="55">
        <f>'2020'!BM17</f>
        <v>22</v>
      </c>
      <c r="BT176" s="61">
        <f>'2020'!BN17</f>
        <v>6.9</v>
      </c>
      <c r="BU176" s="61">
        <f>'2020'!BO17</f>
        <v>2</v>
      </c>
      <c r="BV176" s="61">
        <f>'2020'!BP17</f>
        <v>4</v>
      </c>
      <c r="BW176" s="72">
        <f>'2020'!BQ17</f>
        <v>2.61</v>
      </c>
      <c r="BX176" s="61">
        <f>'2020'!BR17</f>
        <v>7</v>
      </c>
      <c r="BY176" s="22">
        <f>'2020'!BS17</f>
        <v>48</v>
      </c>
      <c r="BZ176" s="23">
        <f>'2020'!BT17</f>
        <v>5009</v>
      </c>
      <c r="CA176" s="23">
        <f>'2020'!BU17</f>
        <v>1</v>
      </c>
      <c r="CB176" s="23">
        <f>'2020'!BV17</f>
        <v>0</v>
      </c>
      <c r="CC176" s="23">
        <f>'2020'!BW17</f>
        <v>9</v>
      </c>
      <c r="CD176" s="23">
        <f>'2020'!BX17</f>
        <v>6</v>
      </c>
      <c r="CE176" s="23">
        <f>'2020'!BY17</f>
        <v>88.9</v>
      </c>
      <c r="CF176" s="74">
        <f>'2020'!BZ17</f>
        <v>0</v>
      </c>
      <c r="CG176" s="74">
        <f>'2020'!CA17</f>
        <v>0</v>
      </c>
      <c r="CH176" s="74">
        <f>'2020'!CB17</f>
        <v>0</v>
      </c>
      <c r="CI176" s="23">
        <f>'2020'!CC17</f>
        <v>25</v>
      </c>
      <c r="CJ176" s="23">
        <f>'2020'!CD17</f>
        <v>2655</v>
      </c>
      <c r="CK176" s="55">
        <f>'2020'!CE17</f>
        <v>11</v>
      </c>
      <c r="CL176" s="61">
        <f>'2020'!CF17</f>
        <v>2.2999999999999998</v>
      </c>
      <c r="CM176" s="61">
        <f>'2020'!CG17</f>
        <v>1</v>
      </c>
      <c r="CN176" s="61">
        <f>'2020'!CH17</f>
        <v>5</v>
      </c>
      <c r="CO176" s="73">
        <f>'2020'!CI17</f>
        <v>4.09</v>
      </c>
      <c r="CP176" s="62">
        <f>'2020'!CJ17</f>
        <v>1</v>
      </c>
      <c r="CQ176" s="22">
        <f>'2020'!CK17</f>
        <v>2785</v>
      </c>
      <c r="CR176" s="23">
        <f>'2020'!CL17</f>
        <v>3297</v>
      </c>
      <c r="CS176" s="23">
        <f>'2020'!CM17</f>
        <v>13</v>
      </c>
      <c r="CT176" s="23">
        <f>'2020'!CN17</f>
        <v>8</v>
      </c>
      <c r="CU176" s="23">
        <f>'2020'!CO17</f>
        <v>401</v>
      </c>
      <c r="CV176" s="23">
        <f>'2020'!CP17</f>
        <v>262</v>
      </c>
      <c r="CW176" s="23">
        <f>'2020'!CQ17</f>
        <v>73.900000000000006</v>
      </c>
      <c r="CX176" s="24">
        <f>'2020'!CR17</f>
        <v>4.3</v>
      </c>
      <c r="CY176" s="24">
        <f>'2020'!CS17</f>
        <v>1.6</v>
      </c>
      <c r="CZ176" s="23">
        <f>'2020'!CT17</f>
        <v>33.299999999999997</v>
      </c>
      <c r="DA176" s="23">
        <f>'2020'!CU17</f>
        <v>832</v>
      </c>
      <c r="DB176" s="23">
        <f>'2020'!CV17</f>
        <v>2957</v>
      </c>
      <c r="DC176" s="55">
        <f>'2020'!CW17</f>
        <v>131</v>
      </c>
      <c r="DD176" s="61">
        <f>'2020'!CX17</f>
        <v>4.8</v>
      </c>
      <c r="DE176" s="61">
        <f>'2020'!CY17</f>
        <v>11</v>
      </c>
      <c r="DF176" s="61">
        <f>'2020'!CZ17</f>
        <v>25</v>
      </c>
      <c r="DG176" s="73">
        <f>'2020'!DA17</f>
        <v>2.68</v>
      </c>
      <c r="DH176" s="62">
        <f>'2020'!DB17</f>
        <v>28</v>
      </c>
      <c r="DI176" s="22">
        <f>'2020'!DC17</f>
        <v>461</v>
      </c>
      <c r="DJ176" s="23">
        <f>'2020'!DD17</f>
        <v>4180</v>
      </c>
      <c r="DK176" s="23">
        <f>'2020'!DE17</f>
        <v>2</v>
      </c>
      <c r="DL176" s="23">
        <f>'2020'!DF17</f>
        <v>1</v>
      </c>
      <c r="DM176" s="23">
        <f>'2020'!DG17</f>
        <v>54</v>
      </c>
      <c r="DN176" s="23">
        <f>'2020'!DH17</f>
        <v>36</v>
      </c>
      <c r="DO176" s="23">
        <f>'2020'!DI17</f>
        <v>71.7</v>
      </c>
      <c r="DP176" s="74">
        <f>'2020'!DJ17</f>
        <v>5.5</v>
      </c>
      <c r="DQ176" s="74">
        <f>'2020'!DK17</f>
        <v>7.9</v>
      </c>
      <c r="DR176" s="74">
        <f>'2020'!DL17</f>
        <v>44.4</v>
      </c>
      <c r="DS176" s="23">
        <f>'2020'!DM17</f>
        <v>158</v>
      </c>
      <c r="DT176" s="23">
        <f>'2020'!DN17</f>
        <v>3867</v>
      </c>
      <c r="DU176" s="55">
        <f>'2020'!DO17</f>
        <v>24</v>
      </c>
      <c r="DV176" s="61">
        <f>'2020'!DP17</f>
        <v>6.1</v>
      </c>
      <c r="DW176" s="61">
        <f>'2020'!DQ17</f>
        <v>2</v>
      </c>
      <c r="DX176" s="61">
        <f>'2020'!DR17</f>
        <v>6</v>
      </c>
      <c r="DY176" s="73">
        <f>'2020'!DS17</f>
        <v>4.58</v>
      </c>
      <c r="DZ176" s="62">
        <f>'2020'!DT17</f>
        <v>6</v>
      </c>
      <c r="EA176" s="22">
        <f>'2020'!DU17</f>
        <v>2215</v>
      </c>
      <c r="EB176" s="23">
        <f>'2020'!DV17</f>
        <v>2671</v>
      </c>
      <c r="EC176" s="23">
        <f>'2020'!DW17</f>
        <v>15</v>
      </c>
      <c r="ED176" s="23">
        <f>'2020'!DX17</f>
        <v>6</v>
      </c>
      <c r="EE176" s="23">
        <f>'2020'!DY17</f>
        <v>295</v>
      </c>
      <c r="EF176" s="23">
        <f>'2020'!DZ17</f>
        <v>181</v>
      </c>
      <c r="EG176" s="23">
        <f>'2020'!EA17</f>
        <v>73.3</v>
      </c>
      <c r="EH176" s="24">
        <f>'2020'!EB17</f>
        <v>2.5</v>
      </c>
      <c r="EI176" s="24">
        <f>'2020'!EC17</f>
        <v>1.9</v>
      </c>
      <c r="EJ176" s="24">
        <f>'2020'!ED17</f>
        <v>46.9</v>
      </c>
      <c r="EK176" s="23">
        <f>'2020'!EE17</f>
        <v>378</v>
      </c>
      <c r="EL176" s="23">
        <f>'2020'!EF17</f>
        <v>2001</v>
      </c>
      <c r="EM176" s="55">
        <f>'2020'!EG17</f>
        <v>51</v>
      </c>
      <c r="EN176" s="73">
        <f>'2020'!EH17</f>
        <v>4.4000000000000004</v>
      </c>
      <c r="EO176" s="61">
        <f>'2020'!EI17</f>
        <v>1</v>
      </c>
      <c r="EP176" s="61">
        <f>'2020'!EJ17</f>
        <v>11</v>
      </c>
      <c r="EQ176" s="73">
        <f>'2020'!EK17</f>
        <v>2.84</v>
      </c>
      <c r="ER176" s="62">
        <f>'2020'!EL17</f>
        <v>13</v>
      </c>
    </row>
    <row r="177" spans="1:148" ht="15.75" customHeight="1" x14ac:dyDescent="0.2">
      <c r="A177" s="111">
        <f t="shared" si="8"/>
        <v>175</v>
      </c>
      <c r="B177" s="109">
        <f>'2020'!A18</f>
        <v>16</v>
      </c>
      <c r="C177" s="109">
        <v>2020</v>
      </c>
      <c r="D177" s="86" t="str">
        <f>'2020'!B18</f>
        <v>Khalil Tate</v>
      </c>
      <c r="E177" s="86" t="str" cm="1">
        <f t="array" ref="E177">_xlfn.IFS(F177&gt;13,"Cornerstone",AND(F177&gt;11.5,F177&lt;13),"Elite",AND(F177&gt;10,F177&lt;11.5),"Elite Upside",AND(F177&gt;=8.5,F177&lt;10),"Upside",AND(F177&gt;6.25,F177&lt;8.5),"Upside Lite",AND(F177&gt;4.5,F177&lt;6.25),"Outlier",AND(F177&gt;=3.5,F177&lt;4.5),"Outlier Lite",F177&lt;3.5,"Purgatory")</f>
        <v>Purgatory</v>
      </c>
      <c r="F177" s="11">
        <f>'2020'!C18</f>
        <v>2.21875</v>
      </c>
      <c r="G177" s="11">
        <f t="shared" si="9"/>
        <v>15.4</v>
      </c>
      <c r="H177" s="245">
        <f t="shared" si="10"/>
        <v>-0.88895125504575667</v>
      </c>
      <c r="I177" s="43" t="str">
        <f>'2020'!D18</f>
        <v>Arizona</v>
      </c>
      <c r="J177" s="14">
        <f>'2020'!E18</f>
        <v>5</v>
      </c>
      <c r="K177" s="44">
        <f>'2020'!F18</f>
        <v>36091</v>
      </c>
      <c r="L177" s="15">
        <f>'2020'!G18</f>
        <v>26.947945205479453</v>
      </c>
      <c r="M177" s="15" t="str">
        <f>'2020'!H18</f>
        <v>SR</v>
      </c>
      <c r="N177" s="15">
        <f>'2020'!I18</f>
        <v>21.526027397260275</v>
      </c>
      <c r="O177" s="15" t="str">
        <f>'2020'!J18</f>
        <v>Game Manager</v>
      </c>
      <c r="P177" s="14">
        <f>'2020'!K18</f>
        <v>74</v>
      </c>
      <c r="Q177" s="14">
        <f>'2020'!L18</f>
        <v>215</v>
      </c>
      <c r="R177" s="15">
        <f t="shared" si="11"/>
        <v>27.604060686572797</v>
      </c>
      <c r="S177" s="14">
        <f>'2020'!M18</f>
        <v>4.49</v>
      </c>
      <c r="T177" s="16">
        <f>'2020'!N18</f>
        <v>0</v>
      </c>
      <c r="U177" s="46">
        <f>'2020'!O18</f>
        <v>0</v>
      </c>
      <c r="V177" s="47">
        <f>'2020'!P18</f>
        <v>0.11371080954609265</v>
      </c>
      <c r="W177" s="47">
        <f>'2020'!Q18</f>
        <v>0.68117797695262483</v>
      </c>
      <c r="X177" s="47">
        <f>'2020'!R18</f>
        <v>0.82631407117205358</v>
      </c>
      <c r="Y177" s="47">
        <f>'2020'!S18</f>
        <v>0.61290322580645162</v>
      </c>
      <c r="Z177" s="17">
        <f>'2020'!T18</f>
        <v>0.71960864848925254</v>
      </c>
      <c r="AA177" s="17">
        <f>'2020'!U18</f>
        <v>0.61166735121586469</v>
      </c>
      <c r="AB177" s="17">
        <f>'2020'!V18</f>
        <v>0.11864406779661017</v>
      </c>
      <c r="AC177" s="17">
        <f>'2020'!W18</f>
        <v>0.24072476272648835</v>
      </c>
      <c r="AD177" s="17">
        <f>'2020'!X18</f>
        <v>0.24072476272648835</v>
      </c>
      <c r="AE177" s="18">
        <f>'2020'!Y18</f>
        <v>0.20461604831751509</v>
      </c>
      <c r="AF177" s="19">
        <f>'2020'!Z18</f>
        <v>18.86849315068493</v>
      </c>
      <c r="AG177" s="20">
        <f>'2020'!AA18</f>
        <v>105.79937242110829</v>
      </c>
      <c r="AH177" s="71">
        <f>'2020'!AB18</f>
        <v>0.60074626865671643</v>
      </c>
      <c r="AI177" s="102">
        <f>'2020'!AC18</f>
        <v>12.155279503105589</v>
      </c>
      <c r="AJ177" s="71">
        <f>'2020'!AD18</f>
        <v>0.70700000000000007</v>
      </c>
      <c r="AK177" s="71">
        <f>'2020'!AE18</f>
        <v>7.2999999999999995E-2</v>
      </c>
      <c r="AL177" s="71">
        <f>'2020'!AF18</f>
        <v>3.3000000000000002E-2</v>
      </c>
      <c r="AM177" s="70">
        <f>'2020'!AG18</f>
        <v>0.4</v>
      </c>
      <c r="AN177" s="20">
        <f>'2020'!AH18</f>
        <v>7.8</v>
      </c>
      <c r="AO177" s="20">
        <f>'2020'!AI18</f>
        <v>0.24390243902439024</v>
      </c>
      <c r="AP177" s="76">
        <f>'2020'!AJ18</f>
        <v>3.04</v>
      </c>
      <c r="AQ177" s="21">
        <f>'2020'!AK18</f>
        <v>8</v>
      </c>
      <c r="AR177" s="21">
        <f>'2020'!AL18</f>
        <v>4</v>
      </c>
      <c r="AS177" s="21">
        <f>'2020'!AM18</f>
        <v>0</v>
      </c>
      <c r="AT177" s="21">
        <f>'2020'!AN18</f>
        <v>6</v>
      </c>
      <c r="AU177" s="21">
        <f>'2020'!AO18</f>
        <v>5</v>
      </c>
      <c r="AV177" s="21">
        <f>'2020'!AP18</f>
        <v>0</v>
      </c>
      <c r="AW177" s="21">
        <f>'2020'!AQ18</f>
        <v>8</v>
      </c>
      <c r="AX177" s="21">
        <f>'2020'!AR18</f>
        <v>9</v>
      </c>
      <c r="AY177" s="21">
        <f>'2020'!AS18</f>
        <v>7</v>
      </c>
      <c r="AZ177" s="21">
        <f>'2020'!AT18</f>
        <v>7</v>
      </c>
      <c r="BA177" s="21">
        <f>'2020'!AU18</f>
        <v>0</v>
      </c>
      <c r="BB177" s="21">
        <f>'2020'!AV18</f>
        <v>0</v>
      </c>
      <c r="BC177" s="21">
        <f>'2020'!AW18</f>
        <v>4.45</v>
      </c>
      <c r="BD177" s="21">
        <f>'2020'!AX18</f>
        <v>3.3375000000000004</v>
      </c>
      <c r="BE177" s="21">
        <f>'2020'!AY18</f>
        <v>1.1625000000000001</v>
      </c>
      <c r="BF177" s="130">
        <f>'2020'!AZ18</f>
        <v>0</v>
      </c>
      <c r="BG177" s="103">
        <f>'2020'!BA18</f>
        <v>0</v>
      </c>
      <c r="BH177" s="23">
        <f>'2020'!BB18</f>
        <v>1</v>
      </c>
      <c r="BI177" s="23">
        <f>'2020'!BC18</f>
        <v>0</v>
      </c>
      <c r="BJ177" s="23">
        <f>'2020'!BD18</f>
        <v>0</v>
      </c>
      <c r="BK177" s="23">
        <f>'2020'!BE18</f>
        <v>0</v>
      </c>
      <c r="BL177" s="23">
        <f>'2020'!BF18</f>
        <v>0</v>
      </c>
      <c r="BM177" s="23">
        <f>'2020'!BG18</f>
        <v>0</v>
      </c>
      <c r="BN177" s="74">
        <f>'2020'!BH18</f>
        <v>0</v>
      </c>
      <c r="BO177" s="74">
        <f>'2020'!BI18</f>
        <v>0</v>
      </c>
      <c r="BP177" s="74">
        <f>'2020'!BJ18</f>
        <v>0</v>
      </c>
      <c r="BQ177" s="23">
        <f>'2020'!BK18</f>
        <v>0</v>
      </c>
      <c r="BR177" s="23">
        <f>'2020'!BL18</f>
        <v>1</v>
      </c>
      <c r="BS177" s="55">
        <f>'2020'!BM18</f>
        <v>0</v>
      </c>
      <c r="BT177" s="61">
        <f>'2020'!BN18</f>
        <v>0</v>
      </c>
      <c r="BU177" s="61">
        <f>'2020'!BO18</f>
        <v>0</v>
      </c>
      <c r="BV177" s="61">
        <f>'2020'!BP18</f>
        <v>0</v>
      </c>
      <c r="BW177" s="72">
        <f>'2020'!BQ18</f>
        <v>0</v>
      </c>
      <c r="BX177" s="61">
        <f>'2020'!BR18</f>
        <v>0</v>
      </c>
      <c r="BY177" s="22">
        <f>'2020'!BS18</f>
        <v>243</v>
      </c>
      <c r="BZ177" s="23">
        <f>'2020'!BT18</f>
        <v>2137</v>
      </c>
      <c r="CA177" s="23">
        <f>'2020'!BU18</f>
        <v>3</v>
      </c>
      <c r="CB177" s="23">
        <f>'2020'!BV18</f>
        <v>3</v>
      </c>
      <c r="CC177" s="23">
        <f>'2020'!BW18</f>
        <v>45</v>
      </c>
      <c r="CD177" s="23">
        <f>'2020'!BX18</f>
        <v>18</v>
      </c>
      <c r="CE177" s="23">
        <f>'2020'!BY18</f>
        <v>42.9</v>
      </c>
      <c r="CF177" s="74">
        <f>'2020'!BZ18</f>
        <v>7.8</v>
      </c>
      <c r="CG177" s="74">
        <f>'2020'!CA18</f>
        <v>7.7</v>
      </c>
      <c r="CH177" s="74">
        <f>'2020'!CB18</f>
        <v>13.3</v>
      </c>
      <c r="CI177" s="23">
        <f>'2020'!CC18</f>
        <v>252</v>
      </c>
      <c r="CJ177" s="23">
        <f>'2020'!CD18</f>
        <v>3014</v>
      </c>
      <c r="CK177" s="55">
        <f>'2020'!CE18</f>
        <v>36</v>
      </c>
      <c r="CL177" s="61">
        <f>'2020'!CF18</f>
        <v>5.5</v>
      </c>
      <c r="CM177" s="61">
        <f>'2020'!CG18</f>
        <v>1</v>
      </c>
      <c r="CN177" s="61">
        <f>'2020'!CH18</f>
        <v>3</v>
      </c>
      <c r="CO177" s="73">
        <f>'2020'!CI18</f>
        <v>2.48</v>
      </c>
      <c r="CP177" s="62">
        <f>'2020'!CJ18</f>
        <v>9</v>
      </c>
      <c r="CQ177" s="22">
        <f>'2020'!CK18</f>
        <v>1596</v>
      </c>
      <c r="CR177" s="23">
        <f>'2020'!CL18</f>
        <v>2343</v>
      </c>
      <c r="CS177" s="23">
        <f>'2020'!CM18</f>
        <v>14</v>
      </c>
      <c r="CT177" s="23">
        <f>'2020'!CN18</f>
        <v>9</v>
      </c>
      <c r="CU177" s="23">
        <f>'2020'!CO18</f>
        <v>181</v>
      </c>
      <c r="CV177" s="23">
        <f>'2020'!CP18</f>
        <v>112</v>
      </c>
      <c r="CW177" s="23">
        <f>'2020'!CQ18</f>
        <v>70.7</v>
      </c>
      <c r="CX177" s="24">
        <f>'2020'!CR18</f>
        <v>7.3</v>
      </c>
      <c r="CY177" s="24">
        <f>'2020'!CS18</f>
        <v>5.0999999999999996</v>
      </c>
      <c r="CZ177" s="23">
        <f>'2020'!CT18</f>
        <v>37.5</v>
      </c>
      <c r="DA177" s="23">
        <f>'2020'!CU18</f>
        <v>1474</v>
      </c>
      <c r="DB177" s="23">
        <f>'2020'!CV18</f>
        <v>4130</v>
      </c>
      <c r="DC177" s="55">
        <f>'2020'!CW18</f>
        <v>132</v>
      </c>
      <c r="DD177" s="61">
        <f>'2020'!CX18</f>
        <v>10.199999999999999</v>
      </c>
      <c r="DE177" s="61">
        <f>'2020'!CY18</f>
        <v>12</v>
      </c>
      <c r="DF177" s="61">
        <f>'2020'!CZ18</f>
        <v>32</v>
      </c>
      <c r="DG177" s="73">
        <f>'2020'!DA18</f>
        <v>4.42</v>
      </c>
      <c r="DH177" s="62">
        <f>'2020'!DB18</f>
        <v>44</v>
      </c>
      <c r="DI177" s="22">
        <f>'2020'!DC18</f>
        <v>2531</v>
      </c>
      <c r="DJ177" s="23">
        <f>'2020'!DD18</f>
        <v>3063</v>
      </c>
      <c r="DK177" s="23">
        <f>'2020'!DE18</f>
        <v>26</v>
      </c>
      <c r="DL177" s="23">
        <f>'2020'!DF18</f>
        <v>8</v>
      </c>
      <c r="DM177" s="23">
        <f>'2020'!DG18</f>
        <v>304</v>
      </c>
      <c r="DN177" s="23">
        <f>'2020'!DH18</f>
        <v>170</v>
      </c>
      <c r="DO177" s="23">
        <f>'2020'!DI18</f>
        <v>67.400000000000006</v>
      </c>
      <c r="DP177" s="74">
        <f>'2020'!DJ18</f>
        <v>7.2</v>
      </c>
      <c r="DQ177" s="74">
        <f>'2020'!DK18</f>
        <v>4.5</v>
      </c>
      <c r="DR177" s="74">
        <f>'2020'!DL18</f>
        <v>40</v>
      </c>
      <c r="DS177" s="23">
        <f>'2020'!DM18</f>
        <v>301</v>
      </c>
      <c r="DT177" s="23">
        <f>'2020'!DN18</f>
        <v>2537</v>
      </c>
      <c r="DU177" s="55">
        <f>'2020'!DO18</f>
        <v>46</v>
      </c>
      <c r="DV177" s="61">
        <f>'2020'!DP18</f>
        <v>4.4000000000000004</v>
      </c>
      <c r="DW177" s="61">
        <f>'2020'!DQ18</f>
        <v>2</v>
      </c>
      <c r="DX177" s="61">
        <f>'2020'!DR18</f>
        <v>5</v>
      </c>
      <c r="DY177" s="73">
        <f>'2020'!DS18</f>
        <v>1.56</v>
      </c>
      <c r="DZ177" s="62">
        <f>'2020'!DT18</f>
        <v>10</v>
      </c>
      <c r="EA177" s="22">
        <f>'2020'!DU18</f>
        <v>1957</v>
      </c>
      <c r="EB177" s="23">
        <f>'2020'!DV18</f>
        <v>3193</v>
      </c>
      <c r="EC177" s="23">
        <f>'2020'!DW18</f>
        <v>14</v>
      </c>
      <c r="ED177" s="23">
        <f>'2020'!DX18</f>
        <v>11</v>
      </c>
      <c r="EE177" s="23">
        <f>'2020'!DY18</f>
        <v>268</v>
      </c>
      <c r="EF177" s="23">
        <f>'2020'!DZ18</f>
        <v>161</v>
      </c>
      <c r="EG177" s="23">
        <f>'2020'!EA18</f>
        <v>70.2</v>
      </c>
      <c r="EH177" s="24">
        <f>'2020'!EB18</f>
        <v>5.4</v>
      </c>
      <c r="EI177" s="24">
        <f>'2020'!EC18</f>
        <v>3.3</v>
      </c>
      <c r="EJ177" s="24">
        <f>'2020'!ED18</f>
        <v>37.5</v>
      </c>
      <c r="EK177" s="23">
        <f>'2020'!EE18</f>
        <v>558</v>
      </c>
      <c r="EL177" s="23">
        <f>'2020'!EF18</f>
        <v>2318</v>
      </c>
      <c r="EM177" s="55">
        <f>'2020'!EG18</f>
        <v>41</v>
      </c>
      <c r="EN177" s="73">
        <f>'2020'!EH18</f>
        <v>7.8</v>
      </c>
      <c r="EO177" s="61">
        <f>'2020'!EI18</f>
        <v>3</v>
      </c>
      <c r="EP177" s="61">
        <f>'2020'!EJ18</f>
        <v>10</v>
      </c>
      <c r="EQ177" s="73">
        <f>'2020'!EK18</f>
        <v>3.04</v>
      </c>
      <c r="ER177" s="62">
        <f>'2020'!EL18</f>
        <v>17</v>
      </c>
    </row>
    <row r="178" spans="1:148" ht="15.75" customHeight="1" x14ac:dyDescent="0.2">
      <c r="A178" s="111">
        <f t="shared" si="8"/>
        <v>176</v>
      </c>
      <c r="B178" s="109">
        <f>'2018'!A16</f>
        <v>14</v>
      </c>
      <c r="C178" s="109">
        <v>2018</v>
      </c>
      <c r="D178" s="86" t="str">
        <f>'2018'!B16</f>
        <v>Quinton Flowers</v>
      </c>
      <c r="E178" s="86" t="str" cm="1">
        <f t="array" ref="E178">_xlfn.IFS(F178&gt;13,"Cornerstone",AND(F178&gt;11.5,F178&lt;13),"Elite",AND(F178&gt;10,F178&lt;11.5),"Elite Upside",AND(F178&gt;=8.5,F178&lt;10),"Upside",AND(F178&gt;6.25,F178&lt;8.5),"Upside Lite",AND(F178&gt;4.5,F178&lt;6.25),"Outlier",AND(F178&gt;=3.5,F178&lt;4.5),"Outlier Lite",F178&lt;3.5,"Purgatory")</f>
        <v>Purgatory</v>
      </c>
      <c r="F178" s="11">
        <f>'2018'!C16</f>
        <v>2.2046875000000004</v>
      </c>
      <c r="G178" s="11">
        <f t="shared" si="9"/>
        <v>14.899999999999999</v>
      </c>
      <c r="H178" s="245">
        <f t="shared" si="10"/>
        <v>-0.89305665413828994</v>
      </c>
      <c r="I178" s="43" t="str">
        <f>'2018'!D16</f>
        <v>USF</v>
      </c>
      <c r="J178" s="14">
        <f>'2018'!E16</f>
        <v>6</v>
      </c>
      <c r="K178" s="44">
        <f>'2018'!F16</f>
        <v>34670</v>
      </c>
      <c r="L178" s="15">
        <f>'2018'!G16</f>
        <v>30.841095890410958</v>
      </c>
      <c r="M178" s="15" t="str">
        <f>'2018'!H16</f>
        <v>SR</v>
      </c>
      <c r="N178" s="15">
        <f>'2018'!I16</f>
        <v>23.416438356164385</v>
      </c>
      <c r="O178" s="15" t="str">
        <f>'2018'!J16</f>
        <v>Run First</v>
      </c>
      <c r="P178" s="14">
        <f>'2018'!K16</f>
        <v>70</v>
      </c>
      <c r="Q178" s="14">
        <f>'2018'!L16</f>
        <v>214</v>
      </c>
      <c r="R178" s="15">
        <f t="shared" si="11"/>
        <v>30.70546271704788</v>
      </c>
      <c r="S178" s="14">
        <f>'2018'!M16</f>
        <v>4.63</v>
      </c>
      <c r="T178" s="16">
        <f>'2018'!N16</f>
        <v>0</v>
      </c>
      <c r="U178" s="46">
        <f>'2018'!O16</f>
        <v>0</v>
      </c>
      <c r="V178" s="47">
        <f>'2018'!P16</f>
        <v>4.6590427784836935E-2</v>
      </c>
      <c r="W178" s="47">
        <f>'2018'!Q16</f>
        <v>0.90855106888361048</v>
      </c>
      <c r="X178" s="47">
        <f>'2018'!R16</f>
        <v>0.95851751105066307</v>
      </c>
      <c r="Y178" s="47">
        <f>'2018'!S16</f>
        <v>0.97020421827920988</v>
      </c>
      <c r="Z178" s="17">
        <f>'2018'!T16</f>
        <v>0.97020421827920988</v>
      </c>
      <c r="AA178" s="17">
        <f>'2018'!U16</f>
        <v>0.72765316370940747</v>
      </c>
      <c r="AB178" s="17">
        <f>'2018'!V16</f>
        <v>0.41992600422832982</v>
      </c>
      <c r="AC178" s="17">
        <f>'2018'!W16</f>
        <v>0.35553527980535282</v>
      </c>
      <c r="AD178" s="17">
        <f>'2018'!X16</f>
        <v>0.38773064201684132</v>
      </c>
      <c r="AE178" s="18">
        <f>'2018'!Y16</f>
        <v>0.29079798151263098</v>
      </c>
      <c r="AF178" s="19">
        <f>'2018'!Z16</f>
        <v>20.758904109589039</v>
      </c>
      <c r="AG178" s="20">
        <f>'2018'!AA16</f>
        <v>93.136476731614451</v>
      </c>
      <c r="AH178" s="71">
        <f>'2018'!AB16</f>
        <v>0.62874251497005984</v>
      </c>
      <c r="AI178" s="102">
        <f>'2018'!AC16</f>
        <v>15.580645161290322</v>
      </c>
      <c r="AJ178" s="71">
        <f>'2018'!AD16</f>
        <v>0.70200000000000007</v>
      </c>
      <c r="AK178" s="71">
        <f>'2018'!AE16</f>
        <v>6.5000000000000002E-2</v>
      </c>
      <c r="AL178" s="71">
        <f>'2018'!AF16</f>
        <v>2.7000000000000003E-2</v>
      </c>
      <c r="AM178" s="70">
        <f>'2018'!AG16</f>
        <v>0.42399999999999999</v>
      </c>
      <c r="AN178" s="20">
        <f>'2018'!AH16</f>
        <v>8.1</v>
      </c>
      <c r="AO178" s="20">
        <f>'2018'!AI16</f>
        <v>0.28947368421052633</v>
      </c>
      <c r="AP178" s="76">
        <f>'2018'!AJ16</f>
        <v>2.4300000000000002</v>
      </c>
      <c r="AQ178" s="21">
        <f>'2018'!AK16</f>
        <v>3</v>
      </c>
      <c r="AR178" s="21">
        <f>'2018'!AL16</f>
        <v>10</v>
      </c>
      <c r="AS178" s="21">
        <f>'2018'!AM16</f>
        <v>0</v>
      </c>
      <c r="AT178" s="21">
        <f>'2018'!AN16</f>
        <v>5</v>
      </c>
      <c r="AU178" s="21">
        <f>'2018'!AO16</f>
        <v>8</v>
      </c>
      <c r="AV178" s="21">
        <f>'2018'!AP16</f>
        <v>0</v>
      </c>
      <c r="AW178" s="21">
        <f>'2018'!AQ16</f>
        <v>10</v>
      </c>
      <c r="AX178" s="21">
        <f>'2018'!AR16</f>
        <v>10</v>
      </c>
      <c r="AY178" s="21">
        <f>'2018'!AS16</f>
        <v>9</v>
      </c>
      <c r="AZ178" s="21">
        <f>'2018'!AT16</f>
        <v>4</v>
      </c>
      <c r="BA178" s="21">
        <f>'2018'!AU16</f>
        <v>0</v>
      </c>
      <c r="BB178" s="21">
        <f>'2018'!AV16</f>
        <v>0</v>
      </c>
      <c r="BC178" s="21">
        <f>'2018'!AW16</f>
        <v>7</v>
      </c>
      <c r="BD178" s="21">
        <f>'2018'!AX16</f>
        <v>7</v>
      </c>
      <c r="BE178" s="21">
        <f>'2018'!AY16</f>
        <v>1.2375</v>
      </c>
      <c r="BF178" s="130">
        <f>'2018'!AZ16</f>
        <v>0.61875000000000002</v>
      </c>
      <c r="BG178" s="103">
        <f>'2018'!BA16</f>
        <v>0</v>
      </c>
      <c r="BH178" s="23">
        <f>'2018'!BB16</f>
        <v>1</v>
      </c>
      <c r="BI178" s="23">
        <f>'2018'!BC16</f>
        <v>0</v>
      </c>
      <c r="BJ178" s="23">
        <f>'2018'!BD16</f>
        <v>0</v>
      </c>
      <c r="BK178" s="23">
        <f>'2018'!BE16</f>
        <v>0</v>
      </c>
      <c r="BL178" s="23">
        <f>'2018'!BF16</f>
        <v>0</v>
      </c>
      <c r="BM178" s="23">
        <f>'2018'!BG16</f>
        <v>0</v>
      </c>
      <c r="BN178" s="74">
        <f>'2018'!BH16</f>
        <v>0</v>
      </c>
      <c r="BO178" s="74">
        <f>'2018'!BI16</f>
        <v>0</v>
      </c>
      <c r="BP178" s="74">
        <f>'2018'!BJ16</f>
        <v>0</v>
      </c>
      <c r="BQ178" s="23">
        <f>'2018'!BK16</f>
        <v>0</v>
      </c>
      <c r="BR178" s="23">
        <f>'2018'!BL16</f>
        <v>1</v>
      </c>
      <c r="BS178" s="55">
        <f>'2018'!BM16</f>
        <v>0</v>
      </c>
      <c r="BT178" s="61">
        <f>'2018'!BN16</f>
        <v>0</v>
      </c>
      <c r="BU178" s="61">
        <f>'2018'!BO16</f>
        <v>0</v>
      </c>
      <c r="BV178" s="61">
        <f>'2018'!BP16</f>
        <v>0</v>
      </c>
      <c r="BW178" s="72">
        <f>'2018'!BQ16</f>
        <v>0</v>
      </c>
      <c r="BX178" s="61">
        <f>'2018'!BR16</f>
        <v>0</v>
      </c>
      <c r="BY178" s="22">
        <f>'2018'!BS16</f>
        <v>110</v>
      </c>
      <c r="BZ178" s="23">
        <f>'2018'!BT16</f>
        <v>2361</v>
      </c>
      <c r="CA178" s="23">
        <f>'2018'!BU16</f>
        <v>0</v>
      </c>
      <c r="CB178" s="23">
        <f>'2018'!BV16</f>
        <v>2</v>
      </c>
      <c r="CC178" s="23">
        <f>'2018'!BW16</f>
        <v>20</v>
      </c>
      <c r="CD178" s="23">
        <f>'2018'!BX16</f>
        <v>8</v>
      </c>
      <c r="CE178" s="23">
        <f>'2018'!BY16</f>
        <v>52.6</v>
      </c>
      <c r="CF178" s="74">
        <f>'2018'!BZ16</f>
        <v>4.3</v>
      </c>
      <c r="CG178" s="74">
        <f>'2018'!CA16</f>
        <v>8</v>
      </c>
      <c r="CH178" s="74">
        <f>'2018'!CB16</f>
        <v>20</v>
      </c>
      <c r="CI178" s="23">
        <f>'2018'!CC16</f>
        <v>73</v>
      </c>
      <c r="CJ178" s="23">
        <f>'2018'!CD16</f>
        <v>1521</v>
      </c>
      <c r="CK178" s="55">
        <f>'2018'!CE16</f>
        <v>13</v>
      </c>
      <c r="CL178" s="61">
        <f>'2018'!CF16</f>
        <v>5.2</v>
      </c>
      <c r="CM178" s="61">
        <f>'2018'!CG16</f>
        <v>0</v>
      </c>
      <c r="CN178" s="61">
        <f>'2018'!CH16</f>
        <v>1</v>
      </c>
      <c r="CO178" s="73">
        <f>'2018'!CI16</f>
        <v>4.3600000000000003</v>
      </c>
      <c r="CP178" s="62">
        <f>'2018'!CJ16</f>
        <v>3</v>
      </c>
      <c r="CQ178" s="22">
        <f>'2018'!CK16</f>
        <v>2295</v>
      </c>
      <c r="CR178" s="23">
        <f>'2018'!CL16</f>
        <v>2526</v>
      </c>
      <c r="CS178" s="23">
        <f>'2018'!CM16</f>
        <v>22</v>
      </c>
      <c r="CT178" s="23">
        <f>'2018'!CN16</f>
        <v>8</v>
      </c>
      <c r="CU178" s="23">
        <f>'2018'!CO16</f>
        <v>278</v>
      </c>
      <c r="CV178" s="23">
        <f>'2018'!CP16</f>
        <v>163</v>
      </c>
      <c r="CW178" s="23">
        <f>'2018'!CQ16</f>
        <v>70.2</v>
      </c>
      <c r="CX178" s="24">
        <f>'2018'!CR16</f>
        <v>5.0999999999999996</v>
      </c>
      <c r="CY178" s="24">
        <f>'2018'!CS16</f>
        <v>4.7</v>
      </c>
      <c r="CZ178" s="23">
        <f>'2018'!CT16</f>
        <v>41.4</v>
      </c>
      <c r="DA178" s="23">
        <f>'2018'!CU16</f>
        <v>1065</v>
      </c>
      <c r="DB178" s="23">
        <f>'2018'!CV16</f>
        <v>3377</v>
      </c>
      <c r="DC178" s="55">
        <f>'2018'!CW16</f>
        <v>128</v>
      </c>
      <c r="DD178" s="61">
        <f>'2018'!CX16</f>
        <v>6.1</v>
      </c>
      <c r="DE178" s="61">
        <f>'2018'!CY16</f>
        <v>12</v>
      </c>
      <c r="DF178" s="61">
        <f>'2018'!CZ16</f>
        <v>19</v>
      </c>
      <c r="DG178" s="73">
        <f>'2018'!DA16</f>
        <v>2.2999999999999998</v>
      </c>
      <c r="DH178" s="62">
        <f>'2018'!DB16</f>
        <v>35</v>
      </c>
      <c r="DI178" s="22">
        <f>'2018'!DC16</f>
        <v>2819</v>
      </c>
      <c r="DJ178" s="23">
        <f>'2018'!DD16</f>
        <v>2941</v>
      </c>
      <c r="DK178" s="23">
        <f>'2018'!DE16</f>
        <v>24</v>
      </c>
      <c r="DL178" s="23">
        <f>'2018'!DF16</f>
        <v>7</v>
      </c>
      <c r="DM178" s="23">
        <f>'2018'!DG16</f>
        <v>334</v>
      </c>
      <c r="DN178" s="23">
        <f>'2018'!DH16</f>
        <v>210</v>
      </c>
      <c r="DO178" s="23">
        <f>'2018'!DI16</f>
        <v>68</v>
      </c>
      <c r="DP178" s="74">
        <f>'2018'!DJ16</f>
        <v>5.8</v>
      </c>
      <c r="DQ178" s="74">
        <f>'2018'!DK16</f>
        <v>2.7</v>
      </c>
      <c r="DR178" s="74">
        <f>'2018'!DL16</f>
        <v>39.5</v>
      </c>
      <c r="DS178" s="23">
        <f>'2018'!DM16</f>
        <v>1589</v>
      </c>
      <c r="DT178" s="23">
        <f>'2018'!DN16</f>
        <v>3784</v>
      </c>
      <c r="DU178" s="55">
        <f>'2018'!DO16</f>
        <v>152</v>
      </c>
      <c r="DV178" s="61">
        <f>'2018'!DP16</f>
        <v>8.1</v>
      </c>
      <c r="DW178" s="61">
        <f>'2018'!DQ16</f>
        <v>18</v>
      </c>
      <c r="DX178" s="61">
        <f>'2018'!DR16</f>
        <v>44</v>
      </c>
      <c r="DY178" s="73">
        <f>'2018'!DS16</f>
        <v>2.4300000000000002</v>
      </c>
      <c r="DZ178" s="62">
        <f>'2018'!DT16</f>
        <v>50</v>
      </c>
      <c r="EA178" s="22">
        <f>'2018'!DU16</f>
        <v>2898</v>
      </c>
      <c r="EB178" s="23">
        <f>'2018'!DV16</f>
        <v>2987</v>
      </c>
      <c r="EC178" s="23">
        <f>'2018'!DW16</f>
        <v>25</v>
      </c>
      <c r="ED178" s="23">
        <f>'2018'!DX16</f>
        <v>6</v>
      </c>
      <c r="EE178" s="23">
        <f>'2018'!DY16</f>
        <v>355</v>
      </c>
      <c r="EF178" s="23">
        <f>'2018'!DZ16</f>
        <v>186</v>
      </c>
      <c r="EG178" s="23">
        <f>'2018'!EA16</f>
        <v>67.900000000000006</v>
      </c>
      <c r="EH178" s="24">
        <f>'2018'!EB16</f>
        <v>6.5</v>
      </c>
      <c r="EI178" s="24">
        <f>'2018'!EC16</f>
        <v>3.6</v>
      </c>
      <c r="EJ178" s="24">
        <f>'2018'!ED16</f>
        <v>42.4</v>
      </c>
      <c r="EK178" s="23">
        <f>'2018'!EE16</f>
        <v>1169</v>
      </c>
      <c r="EL178" s="23">
        <f>'2018'!EF16</f>
        <v>3288</v>
      </c>
      <c r="EM178" s="55">
        <f>'2018'!EG16</f>
        <v>128</v>
      </c>
      <c r="EN178" s="73">
        <f>'2018'!EH16</f>
        <v>6.3</v>
      </c>
      <c r="EO178" s="61">
        <f>'2018'!EI16</f>
        <v>11</v>
      </c>
      <c r="EP178" s="61">
        <f>'2018'!EJ16</f>
        <v>21</v>
      </c>
      <c r="EQ178" s="73">
        <f>'2018'!EK16</f>
        <v>2.3199999999999998</v>
      </c>
      <c r="ER178" s="62">
        <f>'2018'!EL16</f>
        <v>53</v>
      </c>
    </row>
    <row r="179" spans="1:148" ht="15.75" customHeight="1" x14ac:dyDescent="0.2">
      <c r="A179" s="111">
        <f t="shared" si="8"/>
        <v>177</v>
      </c>
      <c r="B179" s="109">
        <f>'2023'!A17</f>
        <v>15</v>
      </c>
      <c r="C179" s="109">
        <v>2023</v>
      </c>
      <c r="D179" s="86" t="str">
        <f>'2023'!B17</f>
        <v>Sean Clifford</v>
      </c>
      <c r="E179" s="86" t="str" cm="1">
        <f t="array" ref="E179">_xlfn.IFS(F179&gt;13,"Cornerstone",AND(F179&gt;11.5,F179&lt;13),"Elite",AND(F179&gt;10,F179&lt;11.5),"Elite Upside",AND(F179&gt;=8.5,F179&lt;10),"Upside",AND(F179&gt;6.25,F179&lt;8.5),"Upside Lite",AND(F179&gt;4.5,F179&lt;6.25),"Outlier",AND(F179&gt;=3.5,F179&lt;4.5),"Outlier Lite",F179&lt;3.5,"Purgatory")</f>
        <v>Purgatory</v>
      </c>
      <c r="F179" s="11">
        <f>'2023'!C17</f>
        <v>2.1818124999999999</v>
      </c>
      <c r="G179" s="11">
        <f t="shared" si="9"/>
        <v>14.399999999999999</v>
      </c>
      <c r="H179" s="245">
        <f t="shared" si="10"/>
        <v>-0.89973476999547775</v>
      </c>
      <c r="I179" s="43" t="str">
        <f>'2023'!D17</f>
        <v>Penn State</v>
      </c>
      <c r="J179" s="14">
        <f>'2023'!E17</f>
        <v>2</v>
      </c>
      <c r="K179" s="44">
        <f>'2023'!F17</f>
        <v>35990</v>
      </c>
      <c r="L179" s="15">
        <f>'2023'!G17</f>
        <v>27.224657534246575</v>
      </c>
      <c r="M179" s="15" t="str">
        <f>'2023'!H17</f>
        <v>RS SR</v>
      </c>
      <c r="N179" s="15">
        <f>'2023'!I17</f>
        <v>24.802739726027397</v>
      </c>
      <c r="O179" s="15" t="str">
        <f>'2023'!J17</f>
        <v>Distributor</v>
      </c>
      <c r="P179" s="14">
        <f>'2023'!K17</f>
        <v>74</v>
      </c>
      <c r="Q179" s="14">
        <f>'2023'!L17</f>
        <v>210</v>
      </c>
      <c r="R179" s="15">
        <f t="shared" si="11"/>
        <v>26.962105786885058</v>
      </c>
      <c r="S179" s="14">
        <f>'2023'!M17</f>
        <v>4.7</v>
      </c>
      <c r="T179" s="16">
        <f>'2023'!N17</f>
        <v>5</v>
      </c>
      <c r="U179" s="46">
        <f>'2023'!O17</f>
        <v>6.8758815232722148E-2</v>
      </c>
      <c r="V179" s="47">
        <f>'2023'!P17</f>
        <v>0.9224887035106013</v>
      </c>
      <c r="W179" s="47">
        <f>'2023'!Q17</f>
        <v>0.8203125</v>
      </c>
      <c r="X179" s="47">
        <f>'2023'!R17</f>
        <v>0.89000286450873678</v>
      </c>
      <c r="Y179" s="47">
        <f>'2023'!S17</f>
        <v>0.85957965275662507</v>
      </c>
      <c r="Z179" s="17">
        <f>'2023'!T17</f>
        <v>0.89103417813361319</v>
      </c>
      <c r="AA179" s="17">
        <f>'2023'!U17</f>
        <v>0.89103417813361319</v>
      </c>
      <c r="AB179" s="17">
        <f>'2023'!V17</f>
        <v>0.21595092024539878</v>
      </c>
      <c r="AC179" s="17">
        <f>'2023'!W17</f>
        <v>0.10715729882733523</v>
      </c>
      <c r="AD179" s="17">
        <f>'2023'!X17</f>
        <v>0.16155410953636701</v>
      </c>
      <c r="AE179" s="18">
        <f>'2023'!Y17</f>
        <v>0.16155410953636701</v>
      </c>
      <c r="AF179" s="19">
        <f>'2023'!Z17</f>
        <v>21.145205479452056</v>
      </c>
      <c r="AG179" s="20">
        <f>'2023'!AA17</f>
        <v>86.0712001460751</v>
      </c>
      <c r="AH179" s="71">
        <f>'2023'!AB17</f>
        <v>0.64387464387464388</v>
      </c>
      <c r="AI179" s="102">
        <f>'2023'!AC17</f>
        <v>12.486725663716815</v>
      </c>
      <c r="AJ179" s="71">
        <f>'2023'!AD17</f>
        <v>0.77099999999999991</v>
      </c>
      <c r="AK179" s="71">
        <f>'2023'!AE17</f>
        <v>4.5999999999999999E-2</v>
      </c>
      <c r="AL179" s="71">
        <f>'2023'!AF17</f>
        <v>2.2000000000000002E-2</v>
      </c>
      <c r="AM179" s="70">
        <f>'2023'!AG17</f>
        <v>0.45700000000000002</v>
      </c>
      <c r="AN179" s="20">
        <f>'2023'!AH17</f>
        <v>5.2</v>
      </c>
      <c r="AO179" s="20">
        <f>'2023'!AI17</f>
        <v>8.8235294117647065E-2</v>
      </c>
      <c r="AP179" s="76">
        <f>'2023'!AJ17</f>
        <v>2.13</v>
      </c>
      <c r="AQ179" s="21">
        <f>'2023'!AK17</f>
        <v>2</v>
      </c>
      <c r="AR179" s="21">
        <f>'2023'!AL17</f>
        <v>4</v>
      </c>
      <c r="AS179" s="21">
        <f>'2023'!AM17</f>
        <v>7</v>
      </c>
      <c r="AT179" s="21">
        <f>'2023'!AN17</f>
        <v>1</v>
      </c>
      <c r="AU179" s="21">
        <f>'2023'!AO17</f>
        <v>9</v>
      </c>
      <c r="AV179" s="21">
        <f>'2023'!AP17</f>
        <v>3</v>
      </c>
      <c r="AW179" s="21">
        <f>'2023'!AQ17</f>
        <v>7</v>
      </c>
      <c r="AX179" s="21">
        <f>'2023'!AR17</f>
        <v>4</v>
      </c>
      <c r="AY179" s="21">
        <f>'2023'!AS17</f>
        <v>0</v>
      </c>
      <c r="AZ179" s="21">
        <f>'2023'!AT17</f>
        <v>3</v>
      </c>
      <c r="BA179" s="21">
        <f>'2023'!AU17</f>
        <v>1</v>
      </c>
      <c r="BB179" s="21">
        <f>'2023'!AV17</f>
        <v>0</v>
      </c>
      <c r="BC179" s="21">
        <f>'2023'!AW17</f>
        <v>7.06</v>
      </c>
      <c r="BD179" s="21">
        <f>'2023'!AX17</f>
        <v>5.6479999999999997</v>
      </c>
      <c r="BE179" s="21">
        <f>'2023'!AY17</f>
        <v>0.52500000000000002</v>
      </c>
      <c r="BF179" s="130">
        <f>'2023'!AZ17</f>
        <v>0.26250000000000001</v>
      </c>
      <c r="BG179" s="103">
        <f>'2023'!BA17</f>
        <v>195</v>
      </c>
      <c r="BH179" s="23">
        <f>'2023'!BB17</f>
        <v>2836</v>
      </c>
      <c r="BI179" s="23">
        <f>'2023'!BC17</f>
        <v>2</v>
      </c>
      <c r="BJ179" s="23">
        <f>'2023'!BD17</f>
        <v>0</v>
      </c>
      <c r="BK179" s="23">
        <f>'2023'!BE17</f>
        <v>7</v>
      </c>
      <c r="BL179" s="23">
        <f>'2023'!BF17</f>
        <v>5</v>
      </c>
      <c r="BM179" s="23">
        <f>'2023'!BG17</f>
        <v>71.400000000000006</v>
      </c>
      <c r="BN179" s="74">
        <f>'2023'!BH17</f>
        <v>50</v>
      </c>
      <c r="BO179" s="74">
        <f>'2023'!BI17</f>
        <v>0</v>
      </c>
      <c r="BP179" s="74">
        <f>'2023'!BJ17</f>
        <v>75</v>
      </c>
      <c r="BQ179" s="23">
        <f>'2023'!BK17</f>
        <v>11</v>
      </c>
      <c r="BR179" s="23">
        <f>'2023'!BL17</f>
        <v>2897</v>
      </c>
      <c r="BS179" s="55">
        <f>'2023'!BM17</f>
        <v>2</v>
      </c>
      <c r="BT179" s="61">
        <f>'2023'!BN17</f>
        <v>3.7</v>
      </c>
      <c r="BU179" s="61">
        <f>'2023'!BO17</f>
        <v>0</v>
      </c>
      <c r="BV179" s="61">
        <f>'2023'!BP17</f>
        <v>0</v>
      </c>
      <c r="BW179" s="72">
        <f>'2023'!BQ17</f>
        <v>2</v>
      </c>
      <c r="BX179" s="61">
        <f>'2023'!BR17</f>
        <v>0</v>
      </c>
      <c r="BY179" s="22">
        <f>'2023'!BS17</f>
        <v>2654</v>
      </c>
      <c r="BZ179" s="23">
        <f>'2023'!BT17</f>
        <v>2877</v>
      </c>
      <c r="CA179" s="23">
        <f>'2023'!BU17</f>
        <v>23</v>
      </c>
      <c r="CB179" s="23">
        <f>'2023'!BV17</f>
        <v>7</v>
      </c>
      <c r="CC179" s="23">
        <f>'2023'!BW17</f>
        <v>321</v>
      </c>
      <c r="CD179" s="23">
        <f>'2023'!BX17</f>
        <v>188</v>
      </c>
      <c r="CE179" s="23">
        <f>'2023'!BY17</f>
        <v>72.7</v>
      </c>
      <c r="CF179" s="74">
        <f>'2023'!BZ17</f>
        <v>3.2</v>
      </c>
      <c r="CG179" s="74">
        <f>'2023'!CA17</f>
        <v>3</v>
      </c>
      <c r="CH179" s="74">
        <f>'2023'!CB17</f>
        <v>37.700000000000003</v>
      </c>
      <c r="CI179" s="23">
        <f>'2023'!CC17</f>
        <v>483</v>
      </c>
      <c r="CJ179" s="23">
        <f>'2023'!CD17</f>
        <v>2659</v>
      </c>
      <c r="CK179" s="55">
        <f>'2023'!CE17</f>
        <v>69</v>
      </c>
      <c r="CL179" s="61">
        <f>'2023'!CF17</f>
        <v>4.8</v>
      </c>
      <c r="CM179" s="61">
        <f>'2023'!CG17</f>
        <v>5</v>
      </c>
      <c r="CN179" s="61">
        <f>'2023'!CH17</f>
        <v>10</v>
      </c>
      <c r="CO179" s="73">
        <f>'2023'!CI17</f>
        <v>1.93</v>
      </c>
      <c r="CP179" s="62">
        <f>'2023'!CJ17</f>
        <v>17</v>
      </c>
      <c r="CQ179" s="22">
        <f>'2023'!CK17</f>
        <v>1890</v>
      </c>
      <c r="CR179" s="23">
        <f>'2023'!CL17</f>
        <v>2304</v>
      </c>
      <c r="CS179" s="23">
        <f>'2023'!CM17</f>
        <v>16</v>
      </c>
      <c r="CT179" s="23">
        <f>'2023'!CN17</f>
        <v>9</v>
      </c>
      <c r="CU179" s="23">
        <f>'2023'!CO17</f>
        <v>253</v>
      </c>
      <c r="CV179" s="23">
        <f>'2023'!CP17</f>
        <v>153</v>
      </c>
      <c r="CW179" s="23">
        <f>'2023'!CQ17</f>
        <v>71.599999999999994</v>
      </c>
      <c r="CX179" s="24">
        <f>'2023'!CR17</f>
        <v>1.9</v>
      </c>
      <c r="CY179" s="24">
        <f>'2023'!CS17</f>
        <v>3.1</v>
      </c>
      <c r="CZ179" s="23">
        <f>'2023'!CT17</f>
        <v>21.7</v>
      </c>
      <c r="DA179" s="23">
        <f>'2023'!CU17</f>
        <v>458</v>
      </c>
      <c r="DB179" s="23">
        <f>'2023'!CV17</f>
        <v>1739</v>
      </c>
      <c r="DC179" s="55">
        <f>'2023'!CW17</f>
        <v>60</v>
      </c>
      <c r="DD179" s="61">
        <f>'2023'!CX17</f>
        <v>5.6</v>
      </c>
      <c r="DE179" s="61">
        <f>'2023'!CY17</f>
        <v>3</v>
      </c>
      <c r="DF179" s="61">
        <f>'2023'!CZ17</f>
        <v>10</v>
      </c>
      <c r="DG179" s="73">
        <f>'2023'!DA17</f>
        <v>3.26</v>
      </c>
      <c r="DH179" s="62">
        <f>'2023'!DB17</f>
        <v>17</v>
      </c>
      <c r="DI179" s="22">
        <f>'2023'!DC17</f>
        <v>3107</v>
      </c>
      <c r="DJ179" s="23">
        <f>'2023'!DD17</f>
        <v>3491</v>
      </c>
      <c r="DK179" s="23">
        <f>'2023'!DE17</f>
        <v>21</v>
      </c>
      <c r="DL179" s="23">
        <f>'2023'!DF17</f>
        <v>8</v>
      </c>
      <c r="DM179" s="23">
        <f>'2023'!DG17</f>
        <v>431</v>
      </c>
      <c r="DN179" s="23">
        <f>'2023'!DH17</f>
        <v>261</v>
      </c>
      <c r="DO179" s="23">
        <f>'2023'!DI17</f>
        <v>71.5</v>
      </c>
      <c r="DP179" s="74">
        <f>'2023'!DJ17</f>
        <v>4.5999999999999996</v>
      </c>
      <c r="DQ179" s="74">
        <f>'2023'!DK17</f>
        <v>2.5</v>
      </c>
      <c r="DR179" s="74">
        <f>'2023'!DL17</f>
        <v>39.700000000000003</v>
      </c>
      <c r="DS179" s="23">
        <f>'2023'!DM17</f>
        <v>352</v>
      </c>
      <c r="DT179" s="23">
        <f>'2023'!DN17</f>
        <v>1630</v>
      </c>
      <c r="DU179" s="55">
        <f>'2023'!DO17</f>
        <v>39</v>
      </c>
      <c r="DV179" s="61">
        <f>'2023'!DP17</f>
        <v>5.2</v>
      </c>
      <c r="DW179" s="61">
        <f>'2023'!DQ17</f>
        <v>2</v>
      </c>
      <c r="DX179" s="61">
        <f>'2023'!DR17</f>
        <v>2</v>
      </c>
      <c r="DY179" s="73">
        <f>'2023'!DS17</f>
        <v>2.13</v>
      </c>
      <c r="DZ179" s="62">
        <f>'2023'!DT17</f>
        <v>14</v>
      </c>
      <c r="EA179" s="22">
        <f>'2023'!DU17</f>
        <v>2822</v>
      </c>
      <c r="EB179" s="23">
        <f>'2023'!DV17</f>
        <v>3283</v>
      </c>
      <c r="EC179" s="23">
        <f>'2023'!DW17</f>
        <v>24</v>
      </c>
      <c r="ED179" s="23">
        <f>'2023'!DX17</f>
        <v>7</v>
      </c>
      <c r="EE179" s="23">
        <f>'2023'!DY17</f>
        <v>351</v>
      </c>
      <c r="EF179" s="23">
        <f>'2023'!DZ17</f>
        <v>226</v>
      </c>
      <c r="EG179" s="23">
        <f>'2023'!EA17</f>
        <v>77.099999999999994</v>
      </c>
      <c r="EH179" s="24">
        <f>'2023'!EB17</f>
        <v>4</v>
      </c>
      <c r="EI179" s="24">
        <f>'2023'!EC17</f>
        <v>2.2000000000000002</v>
      </c>
      <c r="EJ179" s="24">
        <f>'2023'!ED17</f>
        <v>45.7</v>
      </c>
      <c r="EK179" s="23">
        <f>'2023'!EE17</f>
        <v>265</v>
      </c>
      <c r="EL179" s="23">
        <f>'2023'!EF17</f>
        <v>2473</v>
      </c>
      <c r="EM179" s="55">
        <f>'2023'!EG17</f>
        <v>34</v>
      </c>
      <c r="EN179" s="73">
        <f>'2023'!EH17</f>
        <v>4.5999999999999996</v>
      </c>
      <c r="EO179" s="61">
        <f>'2023'!EI17</f>
        <v>5</v>
      </c>
      <c r="EP179" s="61">
        <f>'2023'!EJ17</f>
        <v>3</v>
      </c>
      <c r="EQ179" s="73">
        <f>'2023'!EK17</f>
        <v>1.58</v>
      </c>
      <c r="ER179" s="62">
        <f>'2023'!EL17</f>
        <v>9</v>
      </c>
    </row>
    <row r="180" spans="1:148" ht="15.75" customHeight="1" x14ac:dyDescent="0.2">
      <c r="A180" s="111">
        <f t="shared" si="8"/>
        <v>178</v>
      </c>
      <c r="B180" s="109">
        <f>'2026 - WIP'!A31</f>
        <v>29</v>
      </c>
      <c r="C180" s="109">
        <v>2026</v>
      </c>
      <c r="D180" s="86" t="str">
        <f>'2026 - WIP'!B31</f>
        <v>Jackson Arnold</v>
      </c>
      <c r="E180" s="86" t="str" cm="1">
        <f t="array" ref="E180">_xlfn.IFS(F180&gt;13,"Cornerstone",AND(F180&gt;11.5,F180&lt;13),"Elite",AND(F180&gt;10,F180&lt;11.5),"Elite Upside",AND(F180&gt;=8.5,F180&lt;10),"Upside",AND(F180&gt;6.25,F180&lt;8.5),"Upside Lite",AND(F180&gt;4.5,F180&lt;6.25),"Outlier",AND(F180&gt;=3.5,F180&lt;4.5),"Outlier Lite",F180&lt;3.5,"Purgatory")</f>
        <v>Purgatory</v>
      </c>
      <c r="F180" s="11">
        <f>'2026 - WIP'!C31</f>
        <v>2.1643749999999997</v>
      </c>
      <c r="G180" s="11">
        <f t="shared" si="9"/>
        <v>14.000000000000002</v>
      </c>
      <c r="H180" s="245">
        <f t="shared" si="10"/>
        <v>-0.9048254648702192</v>
      </c>
      <c r="I180" s="43" t="str">
        <f>'2026 - WIP'!D31</f>
        <v>Auburn</v>
      </c>
      <c r="J180" s="14">
        <f>'2026 - WIP'!E31</f>
        <v>1</v>
      </c>
      <c r="K180" s="44">
        <f>'2026 - WIP'!F31</f>
        <v>38232</v>
      </c>
      <c r="L180" s="15">
        <f>'2026 - WIP'!G31</f>
        <v>21.082191780821919</v>
      </c>
      <c r="M180" s="15" t="str">
        <f>'2026 - WIP'!H31</f>
        <v>JR</v>
      </c>
      <c r="N180" s="15">
        <f>'2026 - WIP'!I31</f>
        <v>21.663013698630138</v>
      </c>
      <c r="O180" s="15" t="str">
        <f>'2026 - WIP'!J31</f>
        <v>Run First</v>
      </c>
      <c r="P180" s="14">
        <f>'2026 - WIP'!K31</f>
        <v>73</v>
      </c>
      <c r="Q180" s="14">
        <f>'2026 - WIP'!L31</f>
        <v>211</v>
      </c>
      <c r="R180" s="15">
        <f t="shared" si="11"/>
        <v>27.837785756262075</v>
      </c>
      <c r="S180" s="14">
        <f>'2026 - WIP'!M31</f>
        <v>4.7</v>
      </c>
      <c r="T180" s="16">
        <f>'2026 - WIP'!N31</f>
        <v>0</v>
      </c>
      <c r="U180" s="46">
        <f>'2026 - WIP'!O31</f>
        <v>0</v>
      </c>
      <c r="V180" s="47">
        <f>'2026 - WIP'!P31</f>
        <v>0</v>
      </c>
      <c r="W180" s="47">
        <f>'2026 - WIP'!Q31</f>
        <v>0.13189675586076249</v>
      </c>
      <c r="X180" s="47">
        <f>'2026 - WIP'!R31</f>
        <v>0.61679790026246717</v>
      </c>
      <c r="Y180" s="47">
        <f>'2026 - WIP'!S31</f>
        <v>0.97300944669365719</v>
      </c>
      <c r="Z180" s="17">
        <f>'2026 - WIP'!T31</f>
        <v>0.79490367347806212</v>
      </c>
      <c r="AA180" s="17">
        <f>'2026 - WIP'!U31</f>
        <v>0.79490367347806212</v>
      </c>
      <c r="AB180" s="17">
        <f>'2026 - WIP'!V31</f>
        <v>0.28086021505376346</v>
      </c>
      <c r="AC180" s="17">
        <f>'2026 - WIP'!W31</f>
        <v>0.30078563411896747</v>
      </c>
      <c r="AD180" s="17">
        <f>'2026 - WIP'!X31</f>
        <v>0.30078563411896747</v>
      </c>
      <c r="AE180" s="18">
        <f>'2026 - WIP'!Y31</f>
        <v>0.30078563411896747</v>
      </c>
      <c r="AF180" s="19">
        <f>'2026 - WIP'!Z31</f>
        <v>20.010958904109589</v>
      </c>
      <c r="AG180" s="20">
        <f>'2026 - WIP'!AA31</f>
        <v>86.481063003913548</v>
      </c>
      <c r="AH180" s="71">
        <f>'2026 - WIP'!AB31</f>
        <v>0.68316831683168322</v>
      </c>
      <c r="AI180" s="102">
        <f>'2026 - WIP'!AC31</f>
        <v>10.44927536231884</v>
      </c>
      <c r="AJ180" s="71">
        <f>'2026 - WIP'!AD31</f>
        <v>0.7659999999999999</v>
      </c>
      <c r="AK180" s="71">
        <f>'2026 - WIP'!AE31</f>
        <v>2.8999999999999998E-2</v>
      </c>
      <c r="AL180" s="71">
        <f>'2026 - WIP'!AF31</f>
        <v>2.1000000000000001E-2</v>
      </c>
      <c r="AM180" s="70">
        <f>'2026 - WIP'!AG31</f>
        <v>0.46200000000000002</v>
      </c>
      <c r="AN180" s="20">
        <f>'2026 - WIP'!AH31</f>
        <v>6.2325581395348841</v>
      </c>
      <c r="AO180" s="20">
        <f>'2026 - WIP'!AI31</f>
        <v>0.30232558139534882</v>
      </c>
      <c r="AP180" s="76">
        <f>'2026 - WIP'!AJ31</f>
        <v>3.53</v>
      </c>
      <c r="AQ180" s="21">
        <f>'2026 - WIP'!AK31</f>
        <v>5</v>
      </c>
      <c r="AR180" s="21">
        <f>'2026 - WIP'!AL31</f>
        <v>0</v>
      </c>
      <c r="AS180" s="21">
        <f>'2026 - WIP'!AM31</f>
        <v>6</v>
      </c>
      <c r="AT180" s="21">
        <f>'2026 - WIP'!AN31</f>
        <v>0</v>
      </c>
      <c r="AU180" s="21">
        <f>'2026 - WIP'!AO31</f>
        <v>9</v>
      </c>
      <c r="AV180" s="21">
        <f>'2026 - WIP'!AP31</f>
        <v>3</v>
      </c>
      <c r="AW180" s="21">
        <f>'2026 - WIP'!AQ31</f>
        <v>10</v>
      </c>
      <c r="AX180" s="21">
        <f>'2026 - WIP'!AR31</f>
        <v>6</v>
      </c>
      <c r="AY180" s="21">
        <f>'2026 - WIP'!AS31</f>
        <v>10</v>
      </c>
      <c r="AZ180" s="21">
        <f>'2026 - WIP'!AT31</f>
        <v>8</v>
      </c>
      <c r="BA180" s="21">
        <f>'2026 - WIP'!AU31</f>
        <v>0</v>
      </c>
      <c r="BB180" s="21">
        <f>'2026 - WIP'!AV31</f>
        <v>0</v>
      </c>
      <c r="BC180" s="21">
        <f>'2026 - WIP'!AW31</f>
        <v>5.01</v>
      </c>
      <c r="BD180" s="21">
        <f>'2026 - WIP'!AX31</f>
        <v>5.01</v>
      </c>
      <c r="BE180" s="21">
        <f>'2026 - WIP'!AY31</f>
        <v>1.2749999999999999</v>
      </c>
      <c r="BF180" s="130">
        <f>'2026 - WIP'!AZ31</f>
        <v>0.63749999999999996</v>
      </c>
      <c r="BG180" s="103">
        <f>'2026 - WIP'!BA31</f>
        <v>0</v>
      </c>
      <c r="BH180" s="23">
        <f>'2026 - WIP'!BB31</f>
        <v>1</v>
      </c>
      <c r="BI180" s="23">
        <f>'2026 - WIP'!BC31</f>
        <v>0</v>
      </c>
      <c r="BJ180" s="23">
        <f>'2026 - WIP'!BD31</f>
        <v>0</v>
      </c>
      <c r="BK180" s="23">
        <f>'2026 - WIP'!BE31</f>
        <v>0</v>
      </c>
      <c r="BL180" s="23">
        <f>'2026 - WIP'!BF31</f>
        <v>0</v>
      </c>
      <c r="BM180" s="23">
        <f>'2026 - WIP'!BG31</f>
        <v>0</v>
      </c>
      <c r="BN180" s="74">
        <f>'2026 - WIP'!BH31</f>
        <v>0</v>
      </c>
      <c r="BO180" s="74">
        <f>'2026 - WIP'!BI31</f>
        <v>0</v>
      </c>
      <c r="BP180" s="74">
        <f>'2026 - WIP'!BJ31</f>
        <v>0</v>
      </c>
      <c r="BQ180" s="23">
        <f>'2026 - WIP'!BK31</f>
        <v>0</v>
      </c>
      <c r="BR180" s="23">
        <f>'2026 - WIP'!BL31</f>
        <v>1</v>
      </c>
      <c r="BS180" s="55">
        <f>'2026 - WIP'!BM31</f>
        <v>0</v>
      </c>
      <c r="BT180" s="61">
        <f>'2026 - WIP'!BN31</f>
        <v>0</v>
      </c>
      <c r="BU180" s="61">
        <f>'2026 - WIP'!BO31</f>
        <v>0</v>
      </c>
      <c r="BV180" s="61">
        <f>'2026 - WIP'!BP31</f>
        <v>0</v>
      </c>
      <c r="BW180" s="72">
        <f>'2026 - WIP'!BQ31</f>
        <v>0</v>
      </c>
      <c r="BX180" s="61">
        <f>'2026 - WIP'!BR31</f>
        <v>0</v>
      </c>
      <c r="BY180" s="22">
        <f>'2026 - WIP'!BS31</f>
        <v>0</v>
      </c>
      <c r="BZ180" s="23">
        <f>'2026 - WIP'!BT31</f>
        <v>1</v>
      </c>
      <c r="CA180" s="23">
        <f>'2026 - WIP'!BU31</f>
        <v>0</v>
      </c>
      <c r="CB180" s="23">
        <f>'2026 - WIP'!BV31</f>
        <v>0</v>
      </c>
      <c r="CC180" s="23">
        <f>'2026 - WIP'!BW31</f>
        <v>0</v>
      </c>
      <c r="CD180" s="23">
        <f>'2026 - WIP'!BX31</f>
        <v>0</v>
      </c>
      <c r="CE180" s="23">
        <f>'2026 - WIP'!BY31</f>
        <v>0</v>
      </c>
      <c r="CF180" s="74">
        <f>'2026 - WIP'!BZ31</f>
        <v>0</v>
      </c>
      <c r="CG180" s="74">
        <f>'2026 - WIP'!CA31</f>
        <v>0</v>
      </c>
      <c r="CH180" s="74">
        <f>'2026 - WIP'!CB31</f>
        <v>0</v>
      </c>
      <c r="CI180" s="23">
        <f>'2026 - WIP'!CC31</f>
        <v>0</v>
      </c>
      <c r="CJ180" s="23">
        <f>'2026 - WIP'!CD31</f>
        <v>1</v>
      </c>
      <c r="CK180" s="55">
        <f>'2026 - WIP'!CE31</f>
        <v>0</v>
      </c>
      <c r="CL180" s="61">
        <f>'2026 - WIP'!CF31</f>
        <v>0</v>
      </c>
      <c r="CM180" s="61">
        <f>'2026 - WIP'!CG31</f>
        <v>0</v>
      </c>
      <c r="CN180" s="61">
        <f>'2026 - WIP'!CH31</f>
        <v>0</v>
      </c>
      <c r="CO180" s="73">
        <f>'2026 - WIP'!CI31</f>
        <v>0</v>
      </c>
      <c r="CP180" s="62">
        <f>'2026 - WIP'!CJ31</f>
        <v>0</v>
      </c>
      <c r="CQ180" s="22">
        <f>'2026 - WIP'!CK31</f>
        <v>557</v>
      </c>
      <c r="CR180" s="23">
        <f>'2026 - WIP'!CL31</f>
        <v>4223</v>
      </c>
      <c r="CS180" s="23">
        <f>'2026 - WIP'!CM31</f>
        <v>4</v>
      </c>
      <c r="CT180" s="23">
        <f>'2026 - WIP'!CN31</f>
        <v>3</v>
      </c>
      <c r="CU180" s="23">
        <f>'2026 - WIP'!CO31</f>
        <v>69</v>
      </c>
      <c r="CV180" s="23">
        <f>'2026 - WIP'!CP31</f>
        <v>44</v>
      </c>
      <c r="CW180" s="23">
        <f>'2026 - WIP'!CQ31</f>
        <v>75</v>
      </c>
      <c r="CX180" s="24">
        <f>'2026 - WIP'!CR31</f>
        <v>5.2</v>
      </c>
      <c r="CY180" s="24">
        <f>'2026 - WIP'!CS31</f>
        <v>5.8</v>
      </c>
      <c r="CZ180" s="23">
        <f>'2026 - WIP'!CT31</f>
        <v>30</v>
      </c>
      <c r="DA180" s="23">
        <f>'2026 - WIP'!CU31</f>
        <v>124</v>
      </c>
      <c r="DB180" s="23">
        <f>'2026 - WIP'!CV31</f>
        <v>2490</v>
      </c>
      <c r="DC180" s="55">
        <f>'2026 - WIP'!CW31</f>
        <v>33</v>
      </c>
      <c r="DD180" s="61">
        <f>'2026 - WIP'!CX31</f>
        <v>3.8</v>
      </c>
      <c r="DE180" s="61">
        <f>'2026 - WIP'!CY31</f>
        <v>1</v>
      </c>
      <c r="DF180" s="61">
        <f>'2026 - WIP'!CZ31</f>
        <v>5</v>
      </c>
      <c r="DG180" s="73">
        <f>'2026 - WIP'!DA31</f>
        <v>2.12</v>
      </c>
      <c r="DH180" s="62">
        <f>'2026 - WIP'!DB31</f>
        <v>6</v>
      </c>
      <c r="DI180" s="22">
        <f>'2026 - WIP'!DC31</f>
        <v>1410</v>
      </c>
      <c r="DJ180" s="23">
        <f>'2026 - WIP'!DD31</f>
        <v>2286</v>
      </c>
      <c r="DK180" s="23">
        <f>'2026 - WIP'!DE31</f>
        <v>12</v>
      </c>
      <c r="DL180" s="23">
        <f>'2026 - WIP'!DF31</f>
        <v>3</v>
      </c>
      <c r="DM180" s="23">
        <f>'2026 - WIP'!DG31</f>
        <v>246</v>
      </c>
      <c r="DN180" s="23">
        <f>'2026 - WIP'!DH31</f>
        <v>154</v>
      </c>
      <c r="DO180" s="23">
        <f>'2026 - WIP'!DI31</f>
        <v>72.5</v>
      </c>
      <c r="DP180" s="74">
        <f>'2026 - WIP'!DJ31</f>
        <v>2.7</v>
      </c>
      <c r="DQ180" s="74">
        <f>'2026 - WIP'!DK31</f>
        <v>2.2999999999999998</v>
      </c>
      <c r="DR180" s="74">
        <f>'2026 - WIP'!DL31</f>
        <v>26.7</v>
      </c>
      <c r="DS180" s="23">
        <f>'2026 - WIP'!DM31</f>
        <v>653</v>
      </c>
      <c r="DT180" s="23">
        <f>'2026 - WIP'!DN31</f>
        <v>2325</v>
      </c>
      <c r="DU180" s="55">
        <f>'2026 - WIP'!DO31</f>
        <v>118</v>
      </c>
      <c r="DV180" s="61">
        <f>'2026 - WIP'!DP31</f>
        <v>5.5</v>
      </c>
      <c r="DW180" s="61">
        <f>'2026 - WIP'!DQ31</f>
        <v>3</v>
      </c>
      <c r="DX180" s="61">
        <f>'2026 - WIP'!DR31</f>
        <v>18</v>
      </c>
      <c r="DY180" s="73">
        <f>'2026 - WIP'!DS31</f>
        <v>3.53</v>
      </c>
      <c r="DZ180" s="62">
        <f>'2026 - WIP'!DT31</f>
        <v>24</v>
      </c>
      <c r="EA180" s="22">
        <f>'2026 - WIP'!DU31</f>
        <v>721</v>
      </c>
      <c r="EB180" s="23">
        <f>'2026 - WIP'!DV31</f>
        <v>741</v>
      </c>
      <c r="EC180" s="23">
        <f>'2026 - WIP'!DW31</f>
        <v>5</v>
      </c>
      <c r="ED180" s="23">
        <f>'2026 - WIP'!DX31</f>
        <v>0</v>
      </c>
      <c r="EE180" s="23">
        <f>'2026 - WIP'!DY31</f>
        <v>101</v>
      </c>
      <c r="EF180" s="23">
        <f>'2026 - WIP'!DZ31</f>
        <v>69</v>
      </c>
      <c r="EG180" s="23">
        <f>'2026 - WIP'!EA31</f>
        <v>76.599999999999994</v>
      </c>
      <c r="EH180" s="24">
        <f>'2026 - WIP'!EB31</f>
        <v>2.9</v>
      </c>
      <c r="EI180" s="24">
        <f>'2026 - WIP'!EC31</f>
        <v>2.1</v>
      </c>
      <c r="EJ180" s="24">
        <f>'2026 - WIP'!ED31</f>
        <v>46.2</v>
      </c>
      <c r="EK180" s="23">
        <f>'2026 - WIP'!EE31</f>
        <v>268</v>
      </c>
      <c r="EL180" s="23">
        <f>'2026 - WIP'!EF31</f>
        <v>891</v>
      </c>
      <c r="EM180" s="55">
        <f>'2026 - WIP'!EG31</f>
        <v>43</v>
      </c>
      <c r="EN180" s="73">
        <f>'2026 - WIP'!EH31</f>
        <v>6.2325581395348841</v>
      </c>
      <c r="EO180" s="61">
        <f>'2026 - WIP'!EI31</f>
        <v>4</v>
      </c>
      <c r="EP180" s="61">
        <f>'2026 - WIP'!EJ31</f>
        <v>13</v>
      </c>
      <c r="EQ180" s="73">
        <f>'2026 - WIP'!EK31</f>
        <v>2.58</v>
      </c>
      <c r="ER180" s="62">
        <f>'2026 - WIP'!EL31</f>
        <v>10</v>
      </c>
    </row>
    <row r="181" spans="1:148" ht="15.75" customHeight="1" x14ac:dyDescent="0.2">
      <c r="A181" s="111">
        <f t="shared" si="8"/>
        <v>179</v>
      </c>
      <c r="B181" s="109">
        <f>'2018'!A17</f>
        <v>15</v>
      </c>
      <c r="C181" s="109">
        <v>2018</v>
      </c>
      <c r="D181" s="86" t="str">
        <f>'2018'!B17</f>
        <v>Riley Ferguson</v>
      </c>
      <c r="E181" s="86" t="str" cm="1">
        <f t="array" ref="E181">_xlfn.IFS(F181&gt;13,"Cornerstone",AND(F181&gt;11.5,F181&lt;13),"Elite",AND(F181&gt;10,F181&lt;11.5),"Elite Upside",AND(F181&gt;=8.5,F181&lt;10),"Upside",AND(F181&gt;6.25,F181&lt;8.5),"Upside Lite",AND(F181&gt;4.5,F181&lt;6.25),"Outlier",AND(F181&gt;=3.5,F181&lt;4.5),"Outlier Lite",F181&lt;3.5,"Purgatory")</f>
        <v>Purgatory</v>
      </c>
      <c r="F181" s="11">
        <f>'2018'!C17</f>
        <v>2.1287499999999997</v>
      </c>
      <c r="G181" s="11">
        <f t="shared" si="9"/>
        <v>13.5</v>
      </c>
      <c r="H181" s="245">
        <f t="shared" si="10"/>
        <v>-0.91522580923797048</v>
      </c>
      <c r="I181" s="43" t="str">
        <f>'2018'!D17</f>
        <v>Memphis</v>
      </c>
      <c r="J181" s="14">
        <f>'2018'!E17</f>
        <v>6</v>
      </c>
      <c r="K181" s="44">
        <f>'2018'!F17</f>
        <v>34718</v>
      </c>
      <c r="L181" s="15">
        <f>'2018'!G17</f>
        <v>30.709589041095889</v>
      </c>
      <c r="M181" s="15" t="str">
        <f>'2018'!H17</f>
        <v>SR</v>
      </c>
      <c r="N181" s="15">
        <f>'2018'!I17</f>
        <v>23.284931506849315</v>
      </c>
      <c r="O181" s="15" t="str">
        <f>'2018'!J17</f>
        <v>Pocket Passer</v>
      </c>
      <c r="P181" s="14">
        <f>'2018'!K17</f>
        <v>75</v>
      </c>
      <c r="Q181" s="14">
        <f>'2018'!L17</f>
        <v>212</v>
      </c>
      <c r="R181" s="15">
        <f t="shared" si="11"/>
        <v>26.497889653557085</v>
      </c>
      <c r="S181" s="14">
        <f>'2018'!M17</f>
        <v>4.9800000000000004</v>
      </c>
      <c r="T181" s="16">
        <f>'2018'!N17</f>
        <v>0</v>
      </c>
      <c r="U181" s="46">
        <f>'2018'!O17</f>
        <v>0</v>
      </c>
      <c r="V181" s="47">
        <f>'2018'!P17</f>
        <v>0</v>
      </c>
      <c r="W181" s="47">
        <f>'2018'!Q17</f>
        <v>0</v>
      </c>
      <c r="X181" s="47">
        <f>'2018'!R17</f>
        <v>0.9327773565832701</v>
      </c>
      <c r="Y181" s="47">
        <f>'2018'!S17</f>
        <v>0.97680826636050522</v>
      </c>
      <c r="Z181" s="17">
        <f>'2018'!T17</f>
        <v>0.97680826636050522</v>
      </c>
      <c r="AA181" s="17">
        <f>'2018'!U17</f>
        <v>0.73260619977037889</v>
      </c>
      <c r="AB181" s="17">
        <f>'2018'!V17</f>
        <v>6.1886470337174565E-2</v>
      </c>
      <c r="AC181" s="17">
        <f>'2018'!W17</f>
        <v>5.0314465408805034E-2</v>
      </c>
      <c r="AD181" s="17">
        <f>'2018'!X17</f>
        <v>5.61004678729898E-2</v>
      </c>
      <c r="AE181" s="18">
        <f>'2018'!Y17</f>
        <v>4.2075350904742348E-2</v>
      </c>
      <c r="AF181" s="19">
        <f>'2018'!Z17</f>
        <v>21.63013698630137</v>
      </c>
      <c r="AG181" s="20">
        <f>'2018'!AA17</f>
        <v>68.936381846960074</v>
      </c>
      <c r="AH181" s="71">
        <f>'2018'!AB17</f>
        <v>0.63063063063063063</v>
      </c>
      <c r="AI181" s="102">
        <f>'2018'!AC17</f>
        <v>14.22742474916388</v>
      </c>
      <c r="AJ181" s="71">
        <f>'2018'!AD17</f>
        <v>0.747</v>
      </c>
      <c r="AK181" s="71">
        <f>'2018'!AE17</f>
        <v>5.4000000000000006E-2</v>
      </c>
      <c r="AL181" s="71">
        <f>'2018'!AF17</f>
        <v>3.5000000000000003E-2</v>
      </c>
      <c r="AM181" s="70">
        <f>'2018'!AG17</f>
        <v>0.46100000000000002</v>
      </c>
      <c r="AN181" s="20">
        <f>'2018'!AH17</f>
        <v>3.4</v>
      </c>
      <c r="AO181" s="20">
        <f>'2018'!AI17</f>
        <v>2.6315789473684209E-2</v>
      </c>
      <c r="AP181" s="76">
        <f>'2018'!AJ17</f>
        <v>1.81</v>
      </c>
      <c r="AQ181" s="21">
        <f>'2018'!AK17</f>
        <v>1</v>
      </c>
      <c r="AR181" s="21">
        <f>'2018'!AL17</f>
        <v>10</v>
      </c>
      <c r="AS181" s="21">
        <f>'2018'!AM17</f>
        <v>4</v>
      </c>
      <c r="AT181" s="21">
        <f>'2018'!AN17</f>
        <v>2</v>
      </c>
      <c r="AU181" s="21">
        <f>'2018'!AO17</f>
        <v>5</v>
      </c>
      <c r="AV181" s="21">
        <f>'2018'!AP17</f>
        <v>3</v>
      </c>
      <c r="AW181" s="21">
        <f>'2018'!AQ17</f>
        <v>1</v>
      </c>
      <c r="AX181" s="21">
        <f>'2018'!AR17</f>
        <v>0</v>
      </c>
      <c r="AY181" s="21">
        <f>'2018'!AS17</f>
        <v>0</v>
      </c>
      <c r="AZ181" s="21">
        <f>'2018'!AT17</f>
        <v>2</v>
      </c>
      <c r="BA181" s="21">
        <f>'2018'!AU17</f>
        <v>0</v>
      </c>
      <c r="BB181" s="21">
        <f>'2018'!AV17</f>
        <v>0</v>
      </c>
      <c r="BC181" s="21">
        <f>'2018'!AW17</f>
        <v>7.4099999999999993</v>
      </c>
      <c r="BD181" s="21">
        <f>'2018'!AX17</f>
        <v>5.5574999999999992</v>
      </c>
      <c r="BE181" s="21">
        <f>'2018'!AY17</f>
        <v>0.1125</v>
      </c>
      <c r="BF181" s="130">
        <f>'2018'!AZ17</f>
        <v>0</v>
      </c>
      <c r="BG181" s="103">
        <f>'2018'!BA17</f>
        <v>0</v>
      </c>
      <c r="BH181" s="23">
        <f>'2018'!BB17</f>
        <v>1</v>
      </c>
      <c r="BI181" s="23">
        <f>'2018'!BC17</f>
        <v>0</v>
      </c>
      <c r="BJ181" s="23">
        <f>'2018'!BD17</f>
        <v>0</v>
      </c>
      <c r="BK181" s="23">
        <f>'2018'!BE17</f>
        <v>0</v>
      </c>
      <c r="BL181" s="23">
        <f>'2018'!BF17</f>
        <v>0</v>
      </c>
      <c r="BM181" s="23">
        <f>'2018'!BG17</f>
        <v>0</v>
      </c>
      <c r="BN181" s="74">
        <f>'2018'!BH17</f>
        <v>0</v>
      </c>
      <c r="BO181" s="74">
        <f>'2018'!BI17</f>
        <v>0</v>
      </c>
      <c r="BP181" s="74">
        <f>'2018'!BJ17</f>
        <v>0</v>
      </c>
      <c r="BQ181" s="23">
        <f>'2018'!BK17</f>
        <v>0</v>
      </c>
      <c r="BR181" s="23">
        <f>'2018'!BL17</f>
        <v>1</v>
      </c>
      <c r="BS181" s="55">
        <f>'2018'!BM17</f>
        <v>0</v>
      </c>
      <c r="BT181" s="61">
        <f>'2018'!BN17</f>
        <v>0</v>
      </c>
      <c r="BU181" s="61">
        <f>'2018'!BO17</f>
        <v>0</v>
      </c>
      <c r="BV181" s="61">
        <f>'2018'!BP17</f>
        <v>0</v>
      </c>
      <c r="BW181" s="72">
        <f>'2018'!BQ17</f>
        <v>0</v>
      </c>
      <c r="BX181" s="61">
        <f>'2018'!BR17</f>
        <v>0</v>
      </c>
      <c r="BY181" s="22">
        <f>'2018'!BS17</f>
        <v>0</v>
      </c>
      <c r="BZ181" s="23">
        <f>'2018'!BT17</f>
        <v>1</v>
      </c>
      <c r="CA181" s="23">
        <f>'2018'!BU17</f>
        <v>0</v>
      </c>
      <c r="CB181" s="23">
        <f>'2018'!BV17</f>
        <v>0</v>
      </c>
      <c r="CC181" s="23">
        <f>'2018'!BW17</f>
        <v>0</v>
      </c>
      <c r="CD181" s="23">
        <f>'2018'!BX17</f>
        <v>0</v>
      </c>
      <c r="CE181" s="23">
        <f>'2018'!BY17</f>
        <v>0</v>
      </c>
      <c r="CF181" s="74">
        <f>'2018'!BZ17</f>
        <v>0</v>
      </c>
      <c r="CG181" s="74">
        <f>'2018'!CA17</f>
        <v>0</v>
      </c>
      <c r="CH181" s="74">
        <f>'2018'!CB17</f>
        <v>0</v>
      </c>
      <c r="CI181" s="23">
        <f>'2018'!CC17</f>
        <v>0</v>
      </c>
      <c r="CJ181" s="23">
        <f>'2018'!CD17</f>
        <v>1</v>
      </c>
      <c r="CK181" s="55">
        <f>'2018'!CE17</f>
        <v>0</v>
      </c>
      <c r="CL181" s="61">
        <f>'2018'!CF17</f>
        <v>0</v>
      </c>
      <c r="CM181" s="61">
        <f>'2018'!CG17</f>
        <v>0</v>
      </c>
      <c r="CN181" s="61">
        <f>'2018'!CH17</f>
        <v>0</v>
      </c>
      <c r="CO181" s="73">
        <f>'2018'!CI17</f>
        <v>0</v>
      </c>
      <c r="CP181" s="62">
        <f>'2018'!CJ17</f>
        <v>0</v>
      </c>
      <c r="CQ181" s="22">
        <f>'2018'!CK17</f>
        <v>0</v>
      </c>
      <c r="CR181" s="23">
        <f>'2018'!CL17</f>
        <v>1</v>
      </c>
      <c r="CS181" s="23">
        <f>'2018'!CM17</f>
        <v>0</v>
      </c>
      <c r="CT181" s="23">
        <f>'2018'!CN17</f>
        <v>0</v>
      </c>
      <c r="CU181" s="23">
        <f>'2018'!CO17</f>
        <v>0</v>
      </c>
      <c r="CV181" s="23">
        <f>'2018'!CP17</f>
        <v>0</v>
      </c>
      <c r="CW181" s="23">
        <f>'2018'!CQ17</f>
        <v>0</v>
      </c>
      <c r="CX181" s="24">
        <f>'2018'!CR17</f>
        <v>0</v>
      </c>
      <c r="CY181" s="24">
        <f>'2018'!CS17</f>
        <v>0</v>
      </c>
      <c r="CZ181" s="23">
        <f>'2018'!CT17</f>
        <v>0</v>
      </c>
      <c r="DA181" s="23">
        <f>'2018'!CU17</f>
        <v>0</v>
      </c>
      <c r="DB181" s="23">
        <f>'2018'!CV17</f>
        <v>1</v>
      </c>
      <c r="DC181" s="55">
        <f>'2018'!CW17</f>
        <v>0</v>
      </c>
      <c r="DD181" s="61">
        <f>'2018'!CX17</f>
        <v>0</v>
      </c>
      <c r="DE181" s="61">
        <f>'2018'!CY17</f>
        <v>0</v>
      </c>
      <c r="DF181" s="61">
        <f>'2018'!CZ17</f>
        <v>0</v>
      </c>
      <c r="DG181" s="73">
        <f>'2018'!DA17</f>
        <v>0</v>
      </c>
      <c r="DH181" s="62">
        <f>'2018'!DB17</f>
        <v>0</v>
      </c>
      <c r="DI181" s="22">
        <f>'2018'!DC17</f>
        <v>3691</v>
      </c>
      <c r="DJ181" s="23">
        <f>'2018'!DD17</f>
        <v>3957</v>
      </c>
      <c r="DK181" s="23">
        <f>'2018'!DE17</f>
        <v>32</v>
      </c>
      <c r="DL181" s="23">
        <f>'2018'!DF17</f>
        <v>10</v>
      </c>
      <c r="DM181" s="23">
        <f>'2018'!DG17</f>
        <v>444</v>
      </c>
      <c r="DN181" s="23">
        <f>'2018'!DH17</f>
        <v>280</v>
      </c>
      <c r="DO181" s="23">
        <f>'2018'!DI17</f>
        <v>74.2</v>
      </c>
      <c r="DP181" s="74">
        <f>'2018'!DJ17</f>
        <v>5.4</v>
      </c>
      <c r="DQ181" s="74">
        <f>'2018'!DK17</f>
        <v>3.5</v>
      </c>
      <c r="DR181" s="74">
        <f>'2018'!DL17</f>
        <v>44.4</v>
      </c>
      <c r="DS181" s="23">
        <f>'2018'!DM17</f>
        <v>145</v>
      </c>
      <c r="DT181" s="23">
        <f>'2018'!DN17</f>
        <v>2343</v>
      </c>
      <c r="DU181" s="55">
        <f>'2018'!DO17</f>
        <v>30</v>
      </c>
      <c r="DV181" s="61">
        <f>'2018'!DP17</f>
        <v>3.4</v>
      </c>
      <c r="DW181" s="61">
        <f>'2018'!DQ17</f>
        <v>4</v>
      </c>
      <c r="DX181" s="61">
        <f>'2018'!DR17</f>
        <v>0</v>
      </c>
      <c r="DY181" s="73">
        <f>'2018'!DS17</f>
        <v>1.81</v>
      </c>
      <c r="DZ181" s="62">
        <f>'2018'!DT17</f>
        <v>4</v>
      </c>
      <c r="EA181" s="22">
        <f>'2018'!DU17</f>
        <v>4254</v>
      </c>
      <c r="EB181" s="23">
        <f>'2018'!DV17</f>
        <v>4355</v>
      </c>
      <c r="EC181" s="23">
        <f>'2018'!DW17</f>
        <v>38</v>
      </c>
      <c r="ED181" s="23">
        <f>'2018'!DX17</f>
        <v>9</v>
      </c>
      <c r="EE181" s="23">
        <f>'2018'!DY17</f>
        <v>475</v>
      </c>
      <c r="EF181" s="23">
        <f>'2018'!DZ17</f>
        <v>299</v>
      </c>
      <c r="EG181" s="23">
        <f>'2018'!EA17</f>
        <v>74.7</v>
      </c>
      <c r="EH181" s="24">
        <f>'2018'!EB17</f>
        <v>3.8</v>
      </c>
      <c r="EI181" s="24">
        <f>'2018'!EC17</f>
        <v>4.5</v>
      </c>
      <c r="EJ181" s="24">
        <f>'2018'!ED17</f>
        <v>46.1</v>
      </c>
      <c r="EK181" s="23">
        <f>'2018'!EE17</f>
        <v>136</v>
      </c>
      <c r="EL181" s="23">
        <f>'2018'!EF17</f>
        <v>2703</v>
      </c>
      <c r="EM181" s="55">
        <f>'2018'!EG17</f>
        <v>38</v>
      </c>
      <c r="EN181" s="73">
        <f>'2018'!EH17</f>
        <v>2.8</v>
      </c>
      <c r="EO181" s="61">
        <f>'2018'!EI17</f>
        <v>6</v>
      </c>
      <c r="EP181" s="61">
        <f>'2018'!EJ17</f>
        <v>1</v>
      </c>
      <c r="EQ181" s="73">
        <f>'2018'!EK17</f>
        <v>1.53</v>
      </c>
      <c r="ER181" s="62">
        <f>'2018'!EL17</f>
        <v>7</v>
      </c>
    </row>
    <row r="182" spans="1:148" ht="15.75" customHeight="1" x14ac:dyDescent="0.2">
      <c r="A182" s="111">
        <f t="shared" si="8"/>
        <v>180</v>
      </c>
      <c r="B182" s="109">
        <f>'2026 - WIP'!A32</f>
        <v>30</v>
      </c>
      <c r="C182" s="109">
        <v>2026</v>
      </c>
      <c r="D182" s="86" t="str">
        <f>'2026 - WIP'!B32</f>
        <v>Miller Moss</v>
      </c>
      <c r="E182" s="86" t="str" cm="1">
        <f t="array" ref="E182">_xlfn.IFS(F182&gt;13,"Cornerstone",AND(F182&gt;11.5,F182&lt;13),"Elite",AND(F182&gt;10,F182&lt;11.5),"Elite Upside",AND(F182&gt;=8.5,F182&lt;10),"Upside",AND(F182&gt;6.25,F182&lt;8.5),"Upside Lite",AND(F182&gt;4.5,F182&lt;6.25),"Outlier",AND(F182&gt;=3.5,F182&lt;4.5),"Outlier Lite",F182&lt;3.5,"Purgatory")</f>
        <v>Purgatory</v>
      </c>
      <c r="F182" s="11">
        <f>'2026 - WIP'!C32</f>
        <v>2.0949999999999998</v>
      </c>
      <c r="G182" s="11">
        <f t="shared" si="9"/>
        <v>13</v>
      </c>
      <c r="H182" s="245">
        <f t="shared" si="10"/>
        <v>-0.92507876706005066</v>
      </c>
      <c r="I182" s="43" t="str">
        <f>'2026 - WIP'!D32</f>
        <v>Louisville</v>
      </c>
      <c r="J182" s="14">
        <f>'2026 - WIP'!E32</f>
        <v>4</v>
      </c>
      <c r="K182" s="44">
        <f>'2026 - WIP'!F32</f>
        <v>37344</v>
      </c>
      <c r="L182" s="15">
        <f>'2026 - WIP'!G32</f>
        <v>23.515068493150686</v>
      </c>
      <c r="M182" s="15" t="str">
        <f>'2026 - WIP'!H32</f>
        <v>RS SR</v>
      </c>
      <c r="N182" s="15">
        <f>'2026 - WIP'!I32</f>
        <v>24.095890410958905</v>
      </c>
      <c r="O182" s="15" t="str">
        <f>'2026 - WIP'!J32</f>
        <v>Pocket Passer</v>
      </c>
      <c r="P182" s="14">
        <f>'2026 - WIP'!K32</f>
        <v>74</v>
      </c>
      <c r="Q182" s="14">
        <f>'2026 - WIP'!L32</f>
        <v>210</v>
      </c>
      <c r="R182" s="15">
        <f t="shared" si="11"/>
        <v>26.962105786885058</v>
      </c>
      <c r="S182" s="14">
        <f>'2026 - WIP'!M32</f>
        <v>4.7</v>
      </c>
      <c r="T182" s="16">
        <f>'2026 - WIP'!N32</f>
        <v>0</v>
      </c>
      <c r="U182" s="46">
        <f>'2026 - WIP'!O32</f>
        <v>2.0670391061452513E-2</v>
      </c>
      <c r="V182" s="47">
        <f>'2026 - WIP'!P32</f>
        <v>3.3858603066439522E-2</v>
      </c>
      <c r="W182" s="47">
        <f>'2026 - WIP'!Q32</f>
        <v>0.1573111573111573</v>
      </c>
      <c r="X182" s="47">
        <f>'2026 - WIP'!R32</f>
        <v>0.67140974967061928</v>
      </c>
      <c r="Y182" s="47">
        <f>'2026 - WIP'!S32</f>
        <v>0.88803088803088803</v>
      </c>
      <c r="Z182" s="17">
        <f>'2026 - WIP'!T32</f>
        <v>0.77972031885075366</v>
      </c>
      <c r="AA182" s="17">
        <f>'2026 - WIP'!U32</f>
        <v>0.70174828696567826</v>
      </c>
      <c r="AB182" s="17">
        <f>'2026 - WIP'!V32</f>
        <v>1.3969732246798603E-2</v>
      </c>
      <c r="AC182" s="17">
        <f>'2026 - WIP'!W32</f>
        <v>3.5294117647058823E-2</v>
      </c>
      <c r="AD182" s="17">
        <f>'2026 - WIP'!X32</f>
        <v>3.5294117647058823E-2</v>
      </c>
      <c r="AE182" s="18">
        <f>'2026 - WIP'!Y32</f>
        <v>3.1764705882352945E-2</v>
      </c>
      <c r="AF182" s="19">
        <f>'2026 - WIP'!Z32</f>
        <v>22.443835616438356</v>
      </c>
      <c r="AG182" s="20">
        <f>'2026 - WIP'!AA32</f>
        <v>86.0712001460751</v>
      </c>
      <c r="AH182" s="71">
        <f>'2026 - WIP'!AB32</f>
        <v>0.67088607594936711</v>
      </c>
      <c r="AI182" s="102">
        <f>'2026 - WIP'!AC32</f>
        <v>13.018867924528301</v>
      </c>
      <c r="AJ182" s="71">
        <f>'2026 - WIP'!AD32</f>
        <v>0.75700000000000001</v>
      </c>
      <c r="AK182" s="71">
        <f>'2026 - WIP'!AE32</f>
        <v>3.4000000000000002E-2</v>
      </c>
      <c r="AL182" s="71">
        <f>'2026 - WIP'!AF32</f>
        <v>0.02</v>
      </c>
      <c r="AM182" s="70">
        <f>'2026 - WIP'!AG32</f>
        <v>0.436</v>
      </c>
      <c r="AN182" s="20">
        <f>'2026 - WIP'!AH32</f>
        <v>6</v>
      </c>
      <c r="AO182" s="20">
        <f>'2026 - WIP'!AI32</f>
        <v>8.3333333333333329E-2</v>
      </c>
      <c r="AP182" s="76">
        <f>'2026 - WIP'!AJ32</f>
        <v>2.08</v>
      </c>
      <c r="AQ182" s="21">
        <f>'2026 - WIP'!AK32</f>
        <v>0</v>
      </c>
      <c r="AR182" s="21">
        <f>'2026 - WIP'!AL32</f>
        <v>7</v>
      </c>
      <c r="AS182" s="21">
        <f>'2026 - WIP'!AM32</f>
        <v>5</v>
      </c>
      <c r="AT182" s="21">
        <f>'2026 - WIP'!AN32</f>
        <v>0</v>
      </c>
      <c r="AU182" s="21">
        <f>'2026 - WIP'!AO32</f>
        <v>10</v>
      </c>
      <c r="AV182" s="21">
        <f>'2026 - WIP'!AP32</f>
        <v>1</v>
      </c>
      <c r="AW182" s="21">
        <f>'2026 - WIP'!AQ32</f>
        <v>1</v>
      </c>
      <c r="AX182" s="21">
        <f>'2026 - WIP'!AR32</f>
        <v>6</v>
      </c>
      <c r="AY182" s="21">
        <f>'2026 - WIP'!AS32</f>
        <v>0</v>
      </c>
      <c r="AZ182" s="21">
        <f>'2026 - WIP'!AT32</f>
        <v>3</v>
      </c>
      <c r="BA182" s="21">
        <f>'2026 - WIP'!AU32</f>
        <v>0</v>
      </c>
      <c r="BB182" s="21">
        <f>'2026 - WIP'!AV32</f>
        <v>0</v>
      </c>
      <c r="BC182" s="21">
        <f>'2026 - WIP'!AW32</f>
        <v>6.92</v>
      </c>
      <c r="BD182" s="21">
        <f>'2026 - WIP'!AX32</f>
        <v>5.1899999999999995</v>
      </c>
      <c r="BE182" s="21">
        <f>'2026 - WIP'!AY32</f>
        <v>0.375</v>
      </c>
      <c r="BF182" s="130">
        <f>'2026 - WIP'!AZ32</f>
        <v>0</v>
      </c>
      <c r="BG182" s="103">
        <f>'2026 - WIP'!BA32</f>
        <v>74</v>
      </c>
      <c r="BH182" s="23">
        <f>'2026 - WIP'!BB32</f>
        <v>3580</v>
      </c>
      <c r="BI182" s="23">
        <f>'2026 - WIP'!BC32</f>
        <v>1</v>
      </c>
      <c r="BJ182" s="23">
        <f>'2026 - WIP'!BD32</f>
        <v>0</v>
      </c>
      <c r="BK182" s="23">
        <f>'2026 - WIP'!BE32</f>
        <v>13</v>
      </c>
      <c r="BL182" s="23">
        <f>'2026 - WIP'!BF32</f>
        <v>8</v>
      </c>
      <c r="BM182" s="23">
        <f>'2026 - WIP'!BG32</f>
        <v>66.7</v>
      </c>
      <c r="BN182" s="74">
        <f>'2026 - WIP'!BH32</f>
        <v>0</v>
      </c>
      <c r="BO182" s="74">
        <f>'2026 - WIP'!BI32</f>
        <v>12.5</v>
      </c>
      <c r="BP182" s="74">
        <f>'2026 - WIP'!BJ32</f>
        <v>0</v>
      </c>
      <c r="BQ182" s="23">
        <f>'2026 - WIP'!BK32</f>
        <v>13</v>
      </c>
      <c r="BR182" s="23">
        <f>'2026 - WIP'!BL32</f>
        <v>2841</v>
      </c>
      <c r="BS182" s="55">
        <f>'2026 - WIP'!BM32</f>
        <v>2</v>
      </c>
      <c r="BT182" s="61">
        <f>'2026 - WIP'!BN32</f>
        <v>6.5</v>
      </c>
      <c r="BU182" s="61">
        <f>'2026 - WIP'!BO32</f>
        <v>0</v>
      </c>
      <c r="BV182" s="61">
        <f>'2026 - WIP'!BP32</f>
        <v>1</v>
      </c>
      <c r="BW182" s="72">
        <f>'2026 - WIP'!BQ32</f>
        <v>5.5</v>
      </c>
      <c r="BX182" s="61">
        <f>'2026 - WIP'!BR32</f>
        <v>1</v>
      </c>
      <c r="BY182" s="22">
        <f>'2026 - WIP'!BS32</f>
        <v>159</v>
      </c>
      <c r="BZ182" s="23">
        <f>'2026 - WIP'!BT32</f>
        <v>4696</v>
      </c>
      <c r="CA182" s="23">
        <f>'2026 - WIP'!BU32</f>
        <v>1</v>
      </c>
      <c r="CB182" s="23">
        <f>'2026 - WIP'!BV32</f>
        <v>0</v>
      </c>
      <c r="CC182" s="23">
        <f>'2026 - WIP'!BW32</f>
        <v>14</v>
      </c>
      <c r="CD182" s="23">
        <f>'2026 - WIP'!BX32</f>
        <v>12</v>
      </c>
      <c r="CE182" s="23">
        <f>'2026 - WIP'!BY32</f>
        <v>85.7</v>
      </c>
      <c r="CF182" s="74">
        <f>'2026 - WIP'!BZ32</f>
        <v>7.1</v>
      </c>
      <c r="CG182" s="74">
        <f>'2026 - WIP'!CA32</f>
        <v>0</v>
      </c>
      <c r="CH182" s="74">
        <f>'2026 - WIP'!CB32</f>
        <v>100</v>
      </c>
      <c r="CI182" s="23">
        <f>'2026 - WIP'!CC32</f>
        <v>7</v>
      </c>
      <c r="CJ182" s="23">
        <f>'2026 - WIP'!CD32</f>
        <v>2763</v>
      </c>
      <c r="CK182" s="55">
        <f>'2026 - WIP'!CE32</f>
        <v>4</v>
      </c>
      <c r="CL182" s="61">
        <f>'2026 - WIP'!CF32</f>
        <v>1.8</v>
      </c>
      <c r="CM182" s="61">
        <f>'2026 - WIP'!CG32</f>
        <v>0</v>
      </c>
      <c r="CN182" s="61">
        <f>'2026 - WIP'!CH32</f>
        <v>0</v>
      </c>
      <c r="CO182" s="73">
        <f>'2026 - WIP'!CI32</f>
        <v>0.5</v>
      </c>
      <c r="CP182" s="62">
        <f>'2026 - WIP'!CJ32</f>
        <v>1</v>
      </c>
      <c r="CQ182" s="22">
        <f>'2026 - WIP'!CK32</f>
        <v>681</v>
      </c>
      <c r="CR182" s="23">
        <f>'2026 - WIP'!CL32</f>
        <v>4329</v>
      </c>
      <c r="CS182" s="23">
        <f>'2026 - WIP'!CM32</f>
        <v>7</v>
      </c>
      <c r="CT182" s="23">
        <f>'2026 - WIP'!CN32</f>
        <v>1</v>
      </c>
      <c r="CU182" s="23">
        <f>'2026 - WIP'!CO32</f>
        <v>65</v>
      </c>
      <c r="CV182" s="23">
        <f>'2026 - WIP'!CP32</f>
        <v>46</v>
      </c>
      <c r="CW182" s="23">
        <f>'2026 - WIP'!CQ32</f>
        <v>80.599999999999994</v>
      </c>
      <c r="CX182" s="24">
        <f>'2026 - WIP'!CR32</f>
        <v>6</v>
      </c>
      <c r="CY182" s="24">
        <f>'2026 - WIP'!CS32</f>
        <v>1.5</v>
      </c>
      <c r="CZ182" s="23">
        <f>'2026 - WIP'!CT32</f>
        <v>53.8</v>
      </c>
      <c r="DA182" s="23">
        <f>'2026 - WIP'!CU32</f>
        <v>25</v>
      </c>
      <c r="DB182" s="23">
        <f>'2026 - WIP'!CV32</f>
        <v>2764</v>
      </c>
      <c r="DC182" s="55">
        <f>'2026 - WIP'!CW32</f>
        <v>7</v>
      </c>
      <c r="DD182" s="61">
        <f>'2026 - WIP'!CX32</f>
        <v>3.6</v>
      </c>
      <c r="DE182" s="61">
        <f>'2026 - WIP'!CY32</f>
        <v>2</v>
      </c>
      <c r="DF182" s="61">
        <f>'2026 - WIP'!CZ32</f>
        <v>1</v>
      </c>
      <c r="DG182" s="73">
        <f>'2026 - WIP'!DA32</f>
        <v>1.1399999999999999</v>
      </c>
      <c r="DH182" s="62">
        <f>'2026 - WIP'!DB32</f>
        <v>2</v>
      </c>
      <c r="DI182" s="22">
        <f>'2026 - WIP'!DC32</f>
        <v>2548</v>
      </c>
      <c r="DJ182" s="23">
        <f>'2026 - WIP'!DD32</f>
        <v>3795</v>
      </c>
      <c r="DK182" s="23">
        <f>'2026 - WIP'!DE32</f>
        <v>18</v>
      </c>
      <c r="DL182" s="23">
        <f>'2026 - WIP'!DF32</f>
        <v>9</v>
      </c>
      <c r="DM182" s="23">
        <f>'2026 - WIP'!DG32</f>
        <v>364</v>
      </c>
      <c r="DN182" s="23">
        <f>'2026 - WIP'!DH32</f>
        <v>233</v>
      </c>
      <c r="DO182" s="23">
        <f>'2026 - WIP'!DI32</f>
        <v>72.5</v>
      </c>
      <c r="DP182" s="74">
        <f>'2026 - WIP'!DJ32</f>
        <v>3.4</v>
      </c>
      <c r="DQ182" s="74">
        <f>'2026 - WIP'!DK32</f>
        <v>3.1</v>
      </c>
      <c r="DR182" s="74">
        <f>'2026 - WIP'!DL32</f>
        <v>43.6</v>
      </c>
      <c r="DS182" s="23">
        <f>'2026 - WIP'!DM32</f>
        <v>36</v>
      </c>
      <c r="DT182" s="23">
        <f>'2026 - WIP'!DN32</f>
        <v>2577</v>
      </c>
      <c r="DU182" s="55">
        <f>'2026 - WIP'!DO32</f>
        <v>12</v>
      </c>
      <c r="DV182" s="61">
        <f>'2026 - WIP'!DP32</f>
        <v>3</v>
      </c>
      <c r="DW182" s="61">
        <f>'2026 - WIP'!DQ32</f>
        <v>2</v>
      </c>
      <c r="DX182" s="61">
        <f>'2026 - WIP'!DR32</f>
        <v>1</v>
      </c>
      <c r="DY182" s="73">
        <f>'2026 - WIP'!DS32</f>
        <v>2.08</v>
      </c>
      <c r="DZ182" s="62">
        <f>'2026 - WIP'!DT32</f>
        <v>0</v>
      </c>
      <c r="EA182" s="22">
        <f>'2026 - WIP'!DU32</f>
        <v>690</v>
      </c>
      <c r="EB182" s="23">
        <f>'2026 - WIP'!DV32</f>
        <v>777</v>
      </c>
      <c r="EC182" s="23">
        <f>'2026 - WIP'!DW32</f>
        <v>2</v>
      </c>
      <c r="ED182" s="23">
        <f>'2026 - WIP'!DX32</f>
        <v>2</v>
      </c>
      <c r="EE182" s="23">
        <f>'2026 - WIP'!DY32</f>
        <v>79</v>
      </c>
      <c r="EF182" s="23">
        <f>'2026 - WIP'!DZ32</f>
        <v>53</v>
      </c>
      <c r="EG182" s="23">
        <f>'2026 - WIP'!EA32</f>
        <v>75.7</v>
      </c>
      <c r="EH182" s="24">
        <f>'2026 - WIP'!EB32</f>
        <v>3.3</v>
      </c>
      <c r="EI182" s="24">
        <f>'2026 - WIP'!EC32</f>
        <v>2</v>
      </c>
      <c r="EJ182" s="24">
        <f>'2026 - WIP'!ED32</f>
        <v>42.9</v>
      </c>
      <c r="EK182" s="23">
        <f>'2026 - WIP'!EE32</f>
        <v>18</v>
      </c>
      <c r="EL182" s="23">
        <f>'2026 - WIP'!EF32</f>
        <v>510</v>
      </c>
      <c r="EM182" s="55">
        <f>'2026 - WIP'!EG32</f>
        <v>3</v>
      </c>
      <c r="EN182" s="73">
        <f>'2026 - WIP'!EH32</f>
        <v>6</v>
      </c>
      <c r="EO182" s="61">
        <f>'2026 - WIP'!EI32</f>
        <v>1</v>
      </c>
      <c r="EP182" s="61">
        <f>'2026 - WIP'!EJ32</f>
        <v>0</v>
      </c>
      <c r="EQ182" s="73">
        <f>'2026 - WIP'!EK32</f>
        <v>0.33</v>
      </c>
      <c r="ER182" s="62">
        <f>'2026 - WIP'!EL32</f>
        <v>0</v>
      </c>
    </row>
    <row r="183" spans="1:148" ht="15.75" customHeight="1" x14ac:dyDescent="0.2">
      <c r="A183" s="111">
        <f t="shared" si="8"/>
        <v>181</v>
      </c>
      <c r="B183" s="109">
        <f>'2018'!A18</f>
        <v>16</v>
      </c>
      <c r="C183" s="109">
        <v>2018</v>
      </c>
      <c r="D183" s="86" t="str">
        <f>'2018'!B18</f>
        <v>Kyle Allen</v>
      </c>
      <c r="E183" s="86" t="str" cm="1">
        <f t="array" ref="E183">_xlfn.IFS(F183&gt;13,"Cornerstone",AND(F183&gt;11.5,F183&lt;13),"Elite",AND(F183&gt;10,F183&lt;11.5),"Elite Upside",AND(F183&gt;=8.5,F183&lt;10),"Upside",AND(F183&gt;6.25,F183&lt;8.5),"Upside Lite",AND(F183&gt;4.5,F183&lt;6.25),"Outlier",AND(F183&gt;=3.5,F183&lt;4.5),"Outlier Lite",F183&lt;3.5,"Purgatory")</f>
        <v>Purgatory</v>
      </c>
      <c r="F183" s="11">
        <f>'2018'!C18</f>
        <v>2.0912500000000005</v>
      </c>
      <c r="G183" s="11">
        <f t="shared" si="9"/>
        <v>12.5</v>
      </c>
      <c r="H183" s="245">
        <f t="shared" si="10"/>
        <v>-0.92617354015139264</v>
      </c>
      <c r="I183" s="43" t="str">
        <f>'2018'!D18</f>
        <v>Houston</v>
      </c>
      <c r="J183" s="14">
        <f>'2018'!E18</f>
        <v>6</v>
      </c>
      <c r="K183" s="44">
        <f>'2018'!F18</f>
        <v>35132</v>
      </c>
      <c r="L183" s="15">
        <f>'2018'!G18</f>
        <v>29.575342465753426</v>
      </c>
      <c r="M183" s="15" t="str">
        <f>'2018'!H18</f>
        <v>RS JR</v>
      </c>
      <c r="N183" s="15">
        <f>'2018'!I18</f>
        <v>22.150684931506849</v>
      </c>
      <c r="O183" s="15" t="str">
        <f>'2018'!J18</f>
        <v>Game Manager</v>
      </c>
      <c r="P183" s="14">
        <f>'2018'!K18</f>
        <v>75</v>
      </c>
      <c r="Q183" s="14">
        <f>'2018'!L18</f>
        <v>210</v>
      </c>
      <c r="R183" s="15">
        <f t="shared" si="11"/>
        <v>26.247909562485791</v>
      </c>
      <c r="S183" s="14">
        <f>'2018'!M18</f>
        <v>4.74</v>
      </c>
      <c r="T183" s="16">
        <f>'2018'!N18</f>
        <v>0</v>
      </c>
      <c r="U183" s="46">
        <f>'2018'!O18</f>
        <v>0</v>
      </c>
      <c r="V183" s="47">
        <f>'2018'!P18</f>
        <v>0.33291362377234951</v>
      </c>
      <c r="W183" s="47">
        <f>'2018'!Q18</f>
        <v>0.65833333333333333</v>
      </c>
      <c r="X183" s="47">
        <f>'2018'!R18</f>
        <v>0</v>
      </c>
      <c r="Y183" s="47">
        <f>'2018'!S18</f>
        <v>0.23947704081632654</v>
      </c>
      <c r="Z183" s="17">
        <f>'2018'!T18</f>
        <v>0.44890518707482996</v>
      </c>
      <c r="AA183" s="17">
        <f>'2018'!U18</f>
        <v>0.33667889030612247</v>
      </c>
      <c r="AB183" s="17">
        <f>'2018'!V18</f>
        <v>0</v>
      </c>
      <c r="AC183" s="17">
        <f>'2018'!W18</f>
        <v>5.7553956834532375E-3</v>
      </c>
      <c r="AD183" s="17">
        <f>'2018'!X18</f>
        <v>5.7553956834532375E-3</v>
      </c>
      <c r="AE183" s="18">
        <f>'2018'!Y18</f>
        <v>4.3165467625899279E-3</v>
      </c>
      <c r="AF183" s="19">
        <f>'2018'!Z18</f>
        <v>19.493150684931507</v>
      </c>
      <c r="AG183" s="20">
        <f>'2018'!AA18</f>
        <v>83.202413384987324</v>
      </c>
      <c r="AH183" s="71">
        <f>'2018'!AB18</f>
        <v>0.76190476190476186</v>
      </c>
      <c r="AI183" s="102">
        <f>'2018'!AC18</f>
        <v>9.3874999999999993</v>
      </c>
      <c r="AJ183" s="71">
        <f>'2018'!AD18</f>
        <v>0.85099999999999998</v>
      </c>
      <c r="AK183" s="71">
        <f>'2018'!AE18</f>
        <v>5.7999999999999996E-2</v>
      </c>
      <c r="AL183" s="71">
        <f>'2018'!AF18</f>
        <v>4.2999999999999997E-2</v>
      </c>
      <c r="AM183" s="70">
        <f>'2018'!AG18</f>
        <v>0.46700000000000003</v>
      </c>
      <c r="AN183" s="20">
        <f>'2018'!AH18</f>
        <v>1.3</v>
      </c>
      <c r="AO183" s="20">
        <f>'2018'!AI18</f>
        <v>0.16666666666666666</v>
      </c>
      <c r="AP183" s="76">
        <f>'2018'!AJ18</f>
        <v>2.33</v>
      </c>
      <c r="AQ183" s="21">
        <f>'2018'!AK18</f>
        <v>6</v>
      </c>
      <c r="AR183" s="21">
        <f>'2018'!AL18</f>
        <v>0</v>
      </c>
      <c r="AS183" s="21">
        <f>'2018'!AM18</f>
        <v>10</v>
      </c>
      <c r="AT183" s="21">
        <f>'2018'!AN18</f>
        <v>3</v>
      </c>
      <c r="AU183" s="21">
        <f>'2018'!AO18</f>
        <v>1</v>
      </c>
      <c r="AV183" s="21">
        <f>'2018'!AP18</f>
        <v>3</v>
      </c>
      <c r="AW183" s="21">
        <f>'2018'!AQ18</f>
        <v>0</v>
      </c>
      <c r="AX183" s="21">
        <f>'2018'!AR18</f>
        <v>0</v>
      </c>
      <c r="AY183" s="21">
        <f>'2018'!AS18</f>
        <v>3</v>
      </c>
      <c r="AZ183" s="21">
        <f>'2018'!AT18</f>
        <v>4</v>
      </c>
      <c r="BA183" s="21">
        <f>'2018'!AU18</f>
        <v>0</v>
      </c>
      <c r="BB183" s="21">
        <f>'2018'!AV18</f>
        <v>0</v>
      </c>
      <c r="BC183" s="21">
        <f>'2018'!AW18</f>
        <v>5.3100000000000005</v>
      </c>
      <c r="BD183" s="21">
        <f>'2018'!AX18</f>
        <v>3.9825000000000004</v>
      </c>
      <c r="BE183" s="21">
        <f>'2018'!AY18</f>
        <v>0.26250000000000001</v>
      </c>
      <c r="BF183" s="130">
        <f>'2018'!AZ18</f>
        <v>0</v>
      </c>
      <c r="BG183" s="103">
        <f>'2018'!BA18</f>
        <v>0</v>
      </c>
      <c r="BH183" s="23">
        <f>'2018'!BB18</f>
        <v>1</v>
      </c>
      <c r="BI183" s="23">
        <f>'2018'!BC18</f>
        <v>0</v>
      </c>
      <c r="BJ183" s="23">
        <f>'2018'!BD18</f>
        <v>0</v>
      </c>
      <c r="BK183" s="23">
        <f>'2018'!BE18</f>
        <v>0</v>
      </c>
      <c r="BL183" s="23">
        <f>'2018'!BF18</f>
        <v>0</v>
      </c>
      <c r="BM183" s="23">
        <f>'2018'!BG18</f>
        <v>0</v>
      </c>
      <c r="BN183" s="74">
        <f>'2018'!BH18</f>
        <v>0</v>
      </c>
      <c r="BO183" s="74">
        <f>'2018'!BI18</f>
        <v>0</v>
      </c>
      <c r="BP183" s="74">
        <f>'2018'!BJ18</f>
        <v>0</v>
      </c>
      <c r="BQ183" s="23">
        <f>'2018'!BK18</f>
        <v>0</v>
      </c>
      <c r="BR183" s="23">
        <f>'2018'!BL18</f>
        <v>1</v>
      </c>
      <c r="BS183" s="55">
        <f>'2018'!BM18</f>
        <v>0</v>
      </c>
      <c r="BT183" s="61">
        <f>'2018'!BN18</f>
        <v>0</v>
      </c>
      <c r="BU183" s="61">
        <f>'2018'!BO18</f>
        <v>0</v>
      </c>
      <c r="BV183" s="61">
        <f>'2018'!BP18</f>
        <v>0</v>
      </c>
      <c r="BW183" s="72">
        <f>'2018'!BQ18</f>
        <v>0</v>
      </c>
      <c r="BX183" s="61">
        <f>'2018'!BR18</f>
        <v>0</v>
      </c>
      <c r="BY183" s="22">
        <f>'2018'!BS18</f>
        <v>1322</v>
      </c>
      <c r="BZ183" s="23">
        <f>'2018'!BT18</f>
        <v>3971</v>
      </c>
      <c r="CA183" s="23">
        <f>'2018'!BU18</f>
        <v>16</v>
      </c>
      <c r="CB183" s="23">
        <f>'2018'!BV18</f>
        <v>7</v>
      </c>
      <c r="CC183" s="23">
        <f>'2018'!BW18</f>
        <v>191</v>
      </c>
      <c r="CD183" s="23">
        <f>'2018'!BX18</f>
        <v>118</v>
      </c>
      <c r="CE183" s="23">
        <f>'2018'!BY18</f>
        <v>69.3</v>
      </c>
      <c r="CF183" s="74">
        <f>'2018'!BZ18</f>
        <v>1.5</v>
      </c>
      <c r="CG183" s="74">
        <f>'2018'!CA18</f>
        <v>5.8</v>
      </c>
      <c r="CH183" s="74">
        <f>'2018'!CB18</f>
        <v>28.6</v>
      </c>
      <c r="CI183" s="23">
        <f>'2018'!CC18</f>
        <v>83</v>
      </c>
      <c r="CJ183" s="23">
        <f>'2018'!CD18</f>
        <v>2107</v>
      </c>
      <c r="CK183" s="55">
        <f>'2018'!CE18</f>
        <v>11</v>
      </c>
      <c r="CL183" s="61">
        <f>'2018'!CF18</f>
        <v>3.8</v>
      </c>
      <c r="CM183" s="61">
        <f>'2018'!CG18</f>
        <v>1</v>
      </c>
      <c r="CN183" s="61">
        <f>'2018'!CH18</f>
        <v>0</v>
      </c>
      <c r="CO183" s="73">
        <f>'2018'!CI18</f>
        <v>1.73</v>
      </c>
      <c r="CP183" s="62">
        <f>'2018'!CJ18</f>
        <v>5</v>
      </c>
      <c r="CQ183" s="22">
        <f>'2018'!CK18</f>
        <v>2212</v>
      </c>
      <c r="CR183" s="23">
        <f>'2018'!CL18</f>
        <v>3360</v>
      </c>
      <c r="CS183" s="23">
        <f>'2018'!CM18</f>
        <v>17</v>
      </c>
      <c r="CT183" s="23">
        <f>'2018'!CN18</f>
        <v>7</v>
      </c>
      <c r="CU183" s="23">
        <f>'2018'!CO18</f>
        <v>285</v>
      </c>
      <c r="CV183" s="23">
        <f>'2018'!CP18</f>
        <v>160</v>
      </c>
      <c r="CW183" s="23">
        <f>'2018'!CQ18</f>
        <v>66.2</v>
      </c>
      <c r="CX183" s="24">
        <f>'2018'!CR18</f>
        <v>5.8</v>
      </c>
      <c r="CY183" s="24">
        <f>'2018'!CS18</f>
        <v>4.9000000000000004</v>
      </c>
      <c r="CZ183" s="23">
        <f>'2018'!CT18</f>
        <v>46.7</v>
      </c>
      <c r="DA183" s="23">
        <f>'2018'!CU18</f>
        <v>250</v>
      </c>
      <c r="DB183" s="23">
        <f>'2018'!CV18</f>
        <v>2406</v>
      </c>
      <c r="DC183" s="55">
        <f>'2018'!CW18</f>
        <v>33</v>
      </c>
      <c r="DD183" s="61">
        <f>'2018'!CX18</f>
        <v>5.6</v>
      </c>
      <c r="DE183" s="61">
        <f>'2018'!CY18</f>
        <v>2</v>
      </c>
      <c r="DF183" s="61">
        <f>'2018'!CZ18</f>
        <v>4</v>
      </c>
      <c r="DG183" s="73">
        <f>'2018'!DA18</f>
        <v>1.93</v>
      </c>
      <c r="DH183" s="62">
        <f>'2018'!DB18</f>
        <v>14</v>
      </c>
      <c r="DI183" s="22">
        <f>'2018'!DC18</f>
        <v>0</v>
      </c>
      <c r="DJ183" s="23">
        <f>'2018'!DD18</f>
        <v>1</v>
      </c>
      <c r="DK183" s="23">
        <f>'2018'!DE18</f>
        <v>0</v>
      </c>
      <c r="DL183" s="23">
        <f>'2018'!DF18</f>
        <v>0</v>
      </c>
      <c r="DM183" s="23">
        <f>'2018'!DG18</f>
        <v>0</v>
      </c>
      <c r="DN183" s="23">
        <f>'2018'!DH18</f>
        <v>0</v>
      </c>
      <c r="DO183" s="23">
        <f>'2018'!DI18</f>
        <v>0</v>
      </c>
      <c r="DP183" s="74">
        <f>'2018'!DJ18</f>
        <v>0</v>
      </c>
      <c r="DQ183" s="74">
        <f>'2018'!DK18</f>
        <v>0</v>
      </c>
      <c r="DR183" s="74">
        <f>'2018'!DL18</f>
        <v>0</v>
      </c>
      <c r="DS183" s="23">
        <f>'2018'!DM18</f>
        <v>0</v>
      </c>
      <c r="DT183" s="23">
        <f>'2018'!DN18</f>
        <v>1</v>
      </c>
      <c r="DU183" s="55">
        <f>'2018'!DO18</f>
        <v>0</v>
      </c>
      <c r="DV183" s="61">
        <f>'2018'!DP18</f>
        <v>0</v>
      </c>
      <c r="DW183" s="61">
        <f>'2018'!DQ18</f>
        <v>0</v>
      </c>
      <c r="DX183" s="61">
        <f>'2018'!DR18</f>
        <v>0</v>
      </c>
      <c r="DY183" s="73">
        <f>'2018'!DS18</f>
        <v>0</v>
      </c>
      <c r="DZ183" s="62">
        <f>'2018'!DT18</f>
        <v>0</v>
      </c>
      <c r="EA183" s="22">
        <f>'2018'!DU18</f>
        <v>751</v>
      </c>
      <c r="EB183" s="23">
        <f>'2018'!DV18</f>
        <v>3136</v>
      </c>
      <c r="EC183" s="23">
        <f>'2018'!DW18</f>
        <v>4</v>
      </c>
      <c r="ED183" s="23">
        <f>'2018'!DX18</f>
        <v>4</v>
      </c>
      <c r="EE183" s="23">
        <f>'2018'!DY18</f>
        <v>105</v>
      </c>
      <c r="EF183" s="23">
        <f>'2018'!DZ18</f>
        <v>80</v>
      </c>
      <c r="EG183" s="23">
        <f>'2018'!EA18</f>
        <v>85.1</v>
      </c>
      <c r="EH183" s="24">
        <f>'2018'!EB18</f>
        <v>1.8</v>
      </c>
      <c r="EI183" s="24">
        <f>'2018'!EC18</f>
        <v>4.3</v>
      </c>
      <c r="EJ183" s="24">
        <f>'2018'!ED18</f>
        <v>40</v>
      </c>
      <c r="EK183" s="23">
        <f>'2018'!EE18</f>
        <v>12</v>
      </c>
      <c r="EL183" s="23">
        <f>'2018'!EF18</f>
        <v>2085</v>
      </c>
      <c r="EM183" s="55">
        <f>'2018'!EG18</f>
        <v>6</v>
      </c>
      <c r="EN183" s="73">
        <f>'2018'!EH18</f>
        <v>1.3</v>
      </c>
      <c r="EO183" s="61">
        <f>'2018'!EI18</f>
        <v>0</v>
      </c>
      <c r="EP183" s="61">
        <f>'2018'!EJ18</f>
        <v>1</v>
      </c>
      <c r="EQ183" s="73">
        <f>'2018'!EK18</f>
        <v>2.33</v>
      </c>
      <c r="ER183" s="62">
        <f>'2018'!EL18</f>
        <v>0</v>
      </c>
    </row>
    <row r="184" spans="1:148" ht="15.75" customHeight="1" x14ac:dyDescent="0.2">
      <c r="A184" s="111">
        <f t="shared" si="8"/>
        <v>182</v>
      </c>
      <c r="B184" s="109">
        <f>'2018'!A19</f>
        <v>17</v>
      </c>
      <c r="C184" s="109">
        <v>2018</v>
      </c>
      <c r="D184" s="86" t="str">
        <f>'2018'!B19</f>
        <v>Tanner Lee</v>
      </c>
      <c r="E184" s="86" t="str" cm="1">
        <f t="array" ref="E184">_xlfn.IFS(F184&gt;13,"Cornerstone",AND(F184&gt;11.5,F184&lt;13),"Elite",AND(F184&gt;10,F184&lt;11.5),"Elite Upside",AND(F184&gt;=8.5,F184&lt;10),"Upside",AND(F184&gt;6.25,F184&lt;8.5),"Upside Lite",AND(F184&gt;4.5,F184&lt;6.25),"Outlier",AND(F184&gt;=3.5,F184&lt;4.5),"Outlier Lite",F184&lt;3.5,"Purgatory")</f>
        <v>Purgatory</v>
      </c>
      <c r="F184" s="11">
        <f>'2018'!C19</f>
        <v>2.0125000000000002</v>
      </c>
      <c r="G184" s="11">
        <f t="shared" si="9"/>
        <v>12</v>
      </c>
      <c r="H184" s="245">
        <f t="shared" si="10"/>
        <v>-0.94916377506957983</v>
      </c>
      <c r="I184" s="43" t="str">
        <f>'2018'!D19</f>
        <v>Nebraska</v>
      </c>
      <c r="J184" s="14">
        <f>'2018'!E19</f>
        <v>2</v>
      </c>
      <c r="K184" s="44">
        <f>'2018'!F19</f>
        <v>34744</v>
      </c>
      <c r="L184" s="15">
        <f>'2018'!G19</f>
        <v>30.638356164383563</v>
      </c>
      <c r="M184" s="15" t="str">
        <f>'2018'!H19</f>
        <v>RS JR</v>
      </c>
      <c r="N184" s="15">
        <f>'2018'!I19</f>
        <v>23.213698630136985</v>
      </c>
      <c r="O184" s="15" t="str">
        <f>'2018'!J19</f>
        <v>Pocket Passer</v>
      </c>
      <c r="P184" s="14">
        <f>'2018'!K19</f>
        <v>76</v>
      </c>
      <c r="Q184" s="14">
        <f>'2018'!L19</f>
        <v>218</v>
      </c>
      <c r="R184" s="15">
        <f t="shared" si="11"/>
        <v>26.535499192882043</v>
      </c>
      <c r="S184" s="14">
        <f>'2018'!M19</f>
        <v>4.9800000000000004</v>
      </c>
      <c r="T184" s="16">
        <f>'2018'!N19</f>
        <v>6</v>
      </c>
      <c r="U184" s="46">
        <f>'2018'!O19</f>
        <v>0</v>
      </c>
      <c r="V184" s="47">
        <f>'2018'!P19</f>
        <v>0.81780538302277428</v>
      </c>
      <c r="W184" s="47">
        <f>'2018'!Q19</f>
        <v>0.67122153209109736</v>
      </c>
      <c r="X184" s="47">
        <f>'2018'!R19</f>
        <v>0</v>
      </c>
      <c r="Y184" s="47">
        <f>'2018'!S19</f>
        <v>0.94234234234234238</v>
      </c>
      <c r="Z184" s="17">
        <f>'2018'!T19</f>
        <v>0.94234234234234238</v>
      </c>
      <c r="AA184" s="17">
        <f>'2018'!U19</f>
        <v>0.94234234234234238</v>
      </c>
      <c r="AB184" s="17">
        <f>'2018'!V19</f>
        <v>0</v>
      </c>
      <c r="AC184" s="17">
        <f>'2018'!W19</f>
        <v>7.3211314475873542E-3</v>
      </c>
      <c r="AD184" s="17">
        <f>'2018'!X19</f>
        <v>7.3211314475873542E-3</v>
      </c>
      <c r="AE184" s="18">
        <f>'2018'!Y19</f>
        <v>7.3211314475873542E-3</v>
      </c>
      <c r="AF184" s="19">
        <f>'2018'!Z19</f>
        <v>19.556164383561644</v>
      </c>
      <c r="AG184" s="20">
        <f>'2018'!AA19</f>
        <v>70.887411521874043</v>
      </c>
      <c r="AH184" s="71">
        <f>'2018'!AB19</f>
        <v>0.57242990654205606</v>
      </c>
      <c r="AI184" s="102">
        <f>'2018'!AC19</f>
        <v>12.808163265306122</v>
      </c>
      <c r="AJ184" s="71">
        <f>'2018'!AD19</f>
        <v>0.67</v>
      </c>
      <c r="AK184" s="71">
        <f>'2018'!AE19</f>
        <v>4.0999999999999995E-2</v>
      </c>
      <c r="AL184" s="71">
        <f>'2018'!AF19</f>
        <v>5.7000000000000002E-2</v>
      </c>
      <c r="AM184" s="70">
        <f>'2018'!AG19</f>
        <v>0.41200000000000003</v>
      </c>
      <c r="AN184" s="20">
        <f>'2018'!AH19</f>
        <v>1.5</v>
      </c>
      <c r="AO184" s="20">
        <f>'2018'!AI19</f>
        <v>0</v>
      </c>
      <c r="AP184" s="76">
        <f>'2018'!AJ19</f>
        <v>1</v>
      </c>
      <c r="AQ184" s="21">
        <f>'2018'!AK19</f>
        <v>6</v>
      </c>
      <c r="AR184" s="21">
        <f>'2018'!AL19</f>
        <v>6</v>
      </c>
      <c r="AS184" s="21">
        <f>'2018'!AM19</f>
        <v>0</v>
      </c>
      <c r="AT184" s="21">
        <f>'2018'!AN19</f>
        <v>0</v>
      </c>
      <c r="AU184" s="21">
        <f>'2018'!AO19</f>
        <v>0</v>
      </c>
      <c r="AV184" s="21">
        <f>'2018'!AP19</f>
        <v>0</v>
      </c>
      <c r="AW184" s="21">
        <f>'2018'!AQ19</f>
        <v>0</v>
      </c>
      <c r="AX184" s="21">
        <f>'2018'!AR19</f>
        <v>0</v>
      </c>
      <c r="AY184" s="21">
        <f>'2018'!AS19</f>
        <v>0</v>
      </c>
      <c r="AZ184" s="21">
        <f>'2018'!AT19</f>
        <v>0</v>
      </c>
      <c r="BA184" s="21">
        <f>'2018'!AU19</f>
        <v>1</v>
      </c>
      <c r="BB184" s="21">
        <f>'2018'!AV19</f>
        <v>0</v>
      </c>
      <c r="BC184" s="21">
        <f>'2018'!AW19</f>
        <v>2.1</v>
      </c>
      <c r="BD184" s="21">
        <f>'2018'!AX19</f>
        <v>1.5750000000000002</v>
      </c>
      <c r="BE184" s="21">
        <f>'2018'!AY19</f>
        <v>0</v>
      </c>
      <c r="BF184" s="130">
        <f>'2018'!AZ19</f>
        <v>0</v>
      </c>
      <c r="BG184" s="103">
        <f>'2018'!BA19</f>
        <v>0</v>
      </c>
      <c r="BH184" s="23">
        <f>'2018'!BB19</f>
        <v>1</v>
      </c>
      <c r="BI184" s="23">
        <f>'2018'!BC19</f>
        <v>0</v>
      </c>
      <c r="BJ184" s="23">
        <f>'2018'!BD19</f>
        <v>0</v>
      </c>
      <c r="BK184" s="23">
        <f>'2018'!BE19</f>
        <v>0</v>
      </c>
      <c r="BL184" s="23">
        <f>'2018'!BF19</f>
        <v>0</v>
      </c>
      <c r="BM184" s="23">
        <f>'2018'!BG19</f>
        <v>0</v>
      </c>
      <c r="BN184" s="74">
        <f>'2018'!BH19</f>
        <v>0</v>
      </c>
      <c r="BO184" s="74">
        <f>'2018'!BI19</f>
        <v>0</v>
      </c>
      <c r="BP184" s="74">
        <f>'2018'!BJ19</f>
        <v>0</v>
      </c>
      <c r="BQ184" s="23">
        <f>'2018'!BK19</f>
        <v>0</v>
      </c>
      <c r="BR184" s="23">
        <f>'2018'!BL19</f>
        <v>1</v>
      </c>
      <c r="BS184" s="55">
        <f>'2018'!BM19</f>
        <v>0</v>
      </c>
      <c r="BT184" s="61">
        <f>'2018'!BN19</f>
        <v>0</v>
      </c>
      <c r="BU184" s="61">
        <f>'2018'!BO19</f>
        <v>0</v>
      </c>
      <c r="BV184" s="61">
        <f>'2018'!BP19</f>
        <v>0</v>
      </c>
      <c r="BW184" s="72">
        <f>'2018'!BQ19</f>
        <v>0</v>
      </c>
      <c r="BX184" s="61">
        <f>'2018'!BR19</f>
        <v>0</v>
      </c>
      <c r="BY184" s="22">
        <f>'2018'!BS19</f>
        <v>1975</v>
      </c>
      <c r="BZ184" s="23">
        <f>'2018'!BT19</f>
        <v>2415</v>
      </c>
      <c r="CA184" s="23">
        <f>'2018'!BU19</f>
        <v>12</v>
      </c>
      <c r="CB184" s="23">
        <f>'2018'!BV19</f>
        <v>14</v>
      </c>
      <c r="CC184" s="23">
        <f>'2018'!BW19</f>
        <v>337</v>
      </c>
      <c r="CD184" s="23">
        <f>'2018'!BX19</f>
        <v>185</v>
      </c>
      <c r="CE184" s="23">
        <f>'2018'!BY19</f>
        <v>62</v>
      </c>
      <c r="CF184" s="74">
        <f>'2018'!BZ19</f>
        <v>2.5</v>
      </c>
      <c r="CG184" s="74">
        <f>'2018'!CA19</f>
        <v>6.7</v>
      </c>
      <c r="CH184" s="74">
        <f>'2018'!CB19</f>
        <v>24.6</v>
      </c>
      <c r="CI184" s="23">
        <f>'2018'!CC19</f>
        <v>46</v>
      </c>
      <c r="CJ184" s="23">
        <f>'2018'!CD19</f>
        <v>1973</v>
      </c>
      <c r="CK184" s="55">
        <f>'2018'!CE19</f>
        <v>7</v>
      </c>
      <c r="CL184" s="61">
        <f>'2018'!CF19</f>
        <v>2.7</v>
      </c>
      <c r="CM184" s="61">
        <f>'2018'!CG19</f>
        <v>0</v>
      </c>
      <c r="CN184" s="61">
        <f>'2018'!CH19</f>
        <v>0</v>
      </c>
      <c r="CO184" s="73">
        <f>'2018'!CI19</f>
        <v>4.0599999999999996</v>
      </c>
      <c r="CP184" s="62">
        <f>'2018'!CJ19</f>
        <v>2</v>
      </c>
      <c r="CQ184" s="22">
        <f>'2018'!CK19</f>
        <v>1621</v>
      </c>
      <c r="CR184" s="23">
        <f>'2018'!CL19</f>
        <v>2415</v>
      </c>
      <c r="CS184" s="23">
        <f>'2018'!CM19</f>
        <v>11</v>
      </c>
      <c r="CT184" s="23">
        <f>'2018'!CN19</f>
        <v>7</v>
      </c>
      <c r="CU184" s="23">
        <f>'2018'!CO19</f>
        <v>276</v>
      </c>
      <c r="CV184" s="23">
        <f>'2018'!CP19</f>
        <v>143</v>
      </c>
      <c r="CW184" s="23">
        <f>'2018'!CQ19</f>
        <v>64.5</v>
      </c>
      <c r="CX184" s="24">
        <f>'2018'!CR19</f>
        <v>3.2</v>
      </c>
      <c r="CY184" s="24">
        <f>'2018'!CS19</f>
        <v>6.9</v>
      </c>
      <c r="CZ184" s="23">
        <f>'2018'!CT19</f>
        <v>28.6</v>
      </c>
      <c r="DA184" s="23">
        <f>'2018'!CU19</f>
        <v>-4</v>
      </c>
      <c r="DB184" s="23">
        <f>'2018'!CV19</f>
        <v>1687</v>
      </c>
      <c r="DC184" s="55">
        <f>'2018'!CW19</f>
        <v>5</v>
      </c>
      <c r="DD184" s="61">
        <f>'2018'!CX19</f>
        <v>-0.8</v>
      </c>
      <c r="DE184" s="61">
        <f>'2018'!CY19</f>
        <v>0</v>
      </c>
      <c r="DF184" s="61">
        <f>'2018'!CZ19</f>
        <v>1</v>
      </c>
      <c r="DG184" s="73">
        <f>'2018'!DA19</f>
        <v>0.2</v>
      </c>
      <c r="DH184" s="62">
        <f>'2018'!DB19</f>
        <v>0</v>
      </c>
      <c r="DI184" s="22">
        <f>'2018'!DC19</f>
        <v>0</v>
      </c>
      <c r="DJ184" s="23">
        <f>'2018'!DD19</f>
        <v>1</v>
      </c>
      <c r="DK184" s="23">
        <f>'2018'!DE19</f>
        <v>0</v>
      </c>
      <c r="DL184" s="23">
        <f>'2018'!DF19</f>
        <v>0</v>
      </c>
      <c r="DM184" s="23">
        <f>'2018'!DG19</f>
        <v>0</v>
      </c>
      <c r="DN184" s="23">
        <f>'2018'!DH19</f>
        <v>0</v>
      </c>
      <c r="DO184" s="23">
        <f>'2018'!DI19</f>
        <v>0</v>
      </c>
      <c r="DP184" s="74">
        <f>'2018'!DJ19</f>
        <v>0</v>
      </c>
      <c r="DQ184" s="74">
        <f>'2018'!DK19</f>
        <v>0</v>
      </c>
      <c r="DR184" s="74">
        <f>'2018'!DL19</f>
        <v>0</v>
      </c>
      <c r="DS184" s="23">
        <f>'2018'!DM19</f>
        <v>0</v>
      </c>
      <c r="DT184" s="23">
        <f>'2018'!DN19</f>
        <v>1</v>
      </c>
      <c r="DU184" s="55">
        <f>'2018'!DO19</f>
        <v>0</v>
      </c>
      <c r="DV184" s="61">
        <f>'2018'!DP19</f>
        <v>0</v>
      </c>
      <c r="DW184" s="61">
        <f>'2018'!DQ19</f>
        <v>0</v>
      </c>
      <c r="DX184" s="61">
        <f>'2018'!DR19</f>
        <v>0</v>
      </c>
      <c r="DY184" s="73">
        <f>'2018'!DS19</f>
        <v>0</v>
      </c>
      <c r="DZ184" s="62">
        <f>'2018'!DT19</f>
        <v>0</v>
      </c>
      <c r="EA184" s="22">
        <f>'2018'!DU19</f>
        <v>3138</v>
      </c>
      <c r="EB184" s="23">
        <f>'2018'!DV19</f>
        <v>3330</v>
      </c>
      <c r="EC184" s="23">
        <f>'2018'!DW19</f>
        <v>23</v>
      </c>
      <c r="ED184" s="23">
        <f>'2018'!DX19</f>
        <v>16</v>
      </c>
      <c r="EE184" s="23">
        <f>'2018'!DY19</f>
        <v>428</v>
      </c>
      <c r="EF184" s="23">
        <f>'2018'!DZ19</f>
        <v>245</v>
      </c>
      <c r="EG184" s="23">
        <f>'2018'!EA19</f>
        <v>67</v>
      </c>
      <c r="EH184" s="24">
        <f>'2018'!EB19</f>
        <v>4.0999999999999996</v>
      </c>
      <c r="EI184" s="24">
        <f>'2018'!EC19</f>
        <v>5.7</v>
      </c>
      <c r="EJ184" s="24">
        <f>'2018'!ED19</f>
        <v>41.2</v>
      </c>
      <c r="EK184" s="23">
        <f>'2018'!EE19</f>
        <v>22</v>
      </c>
      <c r="EL184" s="23">
        <f>'2018'!EF19</f>
        <v>3005</v>
      </c>
      <c r="EM184" s="55">
        <f>'2018'!EG19</f>
        <v>9</v>
      </c>
      <c r="EN184" s="73">
        <f>'2018'!EH19</f>
        <v>1.5</v>
      </c>
      <c r="EO184" s="61">
        <f>'2018'!EI19</f>
        <v>2</v>
      </c>
      <c r="EP184" s="61">
        <f>'2018'!EJ19</f>
        <v>0</v>
      </c>
      <c r="EQ184" s="73">
        <f>'2018'!EK19</f>
        <v>1</v>
      </c>
      <c r="ER184" s="62">
        <f>'2018'!EL19</f>
        <v>0</v>
      </c>
    </row>
    <row r="185" spans="1:148" ht="15.75" customHeight="1" x14ac:dyDescent="0.2">
      <c r="A185" s="111">
        <f t="shared" si="8"/>
        <v>183</v>
      </c>
      <c r="B185" s="109">
        <f>'2018'!A20</f>
        <v>18</v>
      </c>
      <c r="C185" s="109">
        <v>2018</v>
      </c>
      <c r="D185" s="86" t="str">
        <f>'2018'!B20</f>
        <v>Kenny Hill</v>
      </c>
      <c r="E185" s="86" t="str" cm="1">
        <f t="array" ref="E185">_xlfn.IFS(F185&gt;13,"Cornerstone",AND(F185&gt;11.5,F185&lt;13),"Elite",AND(F185&gt;10,F185&lt;11.5),"Elite Upside",AND(F185&gt;=8.5,F185&lt;10),"Upside",AND(F185&gt;6.25,F185&lt;8.5),"Upside Lite",AND(F185&gt;4.5,F185&lt;6.25),"Outlier",AND(F185&gt;=3.5,F185&lt;4.5),"Outlier Lite",F185&lt;3.5,"Purgatory")</f>
        <v>Purgatory</v>
      </c>
      <c r="F185" s="11">
        <f>'2018'!C20</f>
        <v>1.9652343750000001</v>
      </c>
      <c r="G185" s="11">
        <f t="shared" si="9"/>
        <v>11.5</v>
      </c>
      <c r="H185" s="245">
        <f t="shared" si="10"/>
        <v>-0.96296247757503928</v>
      </c>
      <c r="I185" s="43" t="str">
        <f>'2018'!D20</f>
        <v>TCU</v>
      </c>
      <c r="J185" s="14">
        <f>'2018'!E20</f>
        <v>3</v>
      </c>
      <c r="K185" s="44">
        <f>'2018'!F20</f>
        <v>34688</v>
      </c>
      <c r="L185" s="15">
        <f>'2018'!G20</f>
        <v>30.791780821917808</v>
      </c>
      <c r="M185" s="15" t="str">
        <f>'2018'!H20</f>
        <v>RS SR</v>
      </c>
      <c r="N185" s="15">
        <f>'2018'!I20</f>
        <v>23.367123287671234</v>
      </c>
      <c r="O185" s="15" t="str">
        <f>'2018'!J20</f>
        <v>Mobile Passer</v>
      </c>
      <c r="P185" s="14">
        <f>'2018'!K20</f>
        <v>73</v>
      </c>
      <c r="Q185" s="14">
        <f>'2018'!L20</f>
        <v>205</v>
      </c>
      <c r="R185" s="15">
        <f t="shared" si="11"/>
        <v>27.046189952766476</v>
      </c>
      <c r="S185" s="14">
        <f>'2018'!M20</f>
        <v>4.7300000000000004</v>
      </c>
      <c r="T185" s="16">
        <f>'2018'!N20</f>
        <v>0</v>
      </c>
      <c r="U185" s="46">
        <f>'2018'!O20</f>
        <v>0</v>
      </c>
      <c r="V185" s="47">
        <f>'2018'!P20</f>
        <v>0.66507177033492826</v>
      </c>
      <c r="W185" s="47">
        <f>'2018'!Q20</f>
        <v>0</v>
      </c>
      <c r="X185" s="47">
        <f>'2018'!R20</f>
        <v>0.92312105565117608</v>
      </c>
      <c r="Y185" s="47">
        <f>'2018'!S20</f>
        <v>0.92451180413873502</v>
      </c>
      <c r="Z185" s="17">
        <f>'2018'!T20</f>
        <v>0.92451180413873502</v>
      </c>
      <c r="AA185" s="17">
        <f>'2018'!U20</f>
        <v>0.83206062372486156</v>
      </c>
      <c r="AB185" s="17">
        <f>'2018'!V20</f>
        <v>0.2797020484171322</v>
      </c>
      <c r="AC185" s="17">
        <f>'2018'!W20</f>
        <v>0.16423637759017651</v>
      </c>
      <c r="AD185" s="17">
        <f>'2018'!X20</f>
        <v>0.22196921300365435</v>
      </c>
      <c r="AE185" s="18">
        <f>'2018'!Y20</f>
        <v>0.19977229170328892</v>
      </c>
      <c r="AF185" s="19">
        <f>'2018'!Z20</f>
        <v>19.709589041095889</v>
      </c>
      <c r="AG185" s="20">
        <f>'2018'!AA20</f>
        <v>81.910446586297027</v>
      </c>
      <c r="AH185" s="71">
        <f>'2018'!AB20</f>
        <v>0.67331670822942646</v>
      </c>
      <c r="AI185" s="102">
        <f>'2018'!AC20</f>
        <v>11.748148148148148</v>
      </c>
      <c r="AJ185" s="71">
        <f>'2018'!AD20</f>
        <v>0.73699999999999999</v>
      </c>
      <c r="AK185" s="71">
        <f>'2018'!AE20</f>
        <v>3.9E-2</v>
      </c>
      <c r="AL185" s="71">
        <f>'2018'!AF20</f>
        <v>4.2000000000000003E-2</v>
      </c>
      <c r="AM185" s="70">
        <f>'2018'!AG20</f>
        <v>0.38900000000000001</v>
      </c>
      <c r="AN185" s="20">
        <f>'2018'!AH20</f>
        <v>7.6</v>
      </c>
      <c r="AO185" s="20">
        <f>'2018'!AI20</f>
        <v>0.31578947368421051</v>
      </c>
      <c r="AP185" s="76">
        <f>'2018'!AJ20</f>
        <v>4.13</v>
      </c>
      <c r="AQ185" s="21">
        <f>'2018'!AK20</f>
        <v>6</v>
      </c>
      <c r="AR185" s="21">
        <f>'2018'!AL20</f>
        <v>4</v>
      </c>
      <c r="AS185" s="21">
        <f>'2018'!AM20</f>
        <v>3</v>
      </c>
      <c r="AT185" s="21">
        <f>'2018'!AN20</f>
        <v>0</v>
      </c>
      <c r="AU185" s="21">
        <f>'2018'!AO20</f>
        <v>2</v>
      </c>
      <c r="AV185" s="21">
        <f>'2018'!AP20</f>
        <v>0</v>
      </c>
      <c r="AW185" s="21">
        <f>'2018'!AQ20</f>
        <v>8</v>
      </c>
      <c r="AX185" s="21">
        <f>'2018'!AR20</f>
        <v>9</v>
      </c>
      <c r="AY185" s="21">
        <f>'2018'!AS20</f>
        <v>10</v>
      </c>
      <c r="AZ185" s="21">
        <f>'2018'!AT20</f>
        <v>10</v>
      </c>
      <c r="BA185" s="21">
        <f>'2018'!AU20</f>
        <v>0</v>
      </c>
      <c r="BB185" s="21">
        <f>'2018'!AV20</f>
        <v>0</v>
      </c>
      <c r="BC185" s="21">
        <f>'2018'!AW20</f>
        <v>2.95</v>
      </c>
      <c r="BD185" s="21">
        <f>'2018'!AX20</f>
        <v>2.95</v>
      </c>
      <c r="BE185" s="21">
        <f>'2018'!AY20</f>
        <v>1.3875</v>
      </c>
      <c r="BF185" s="130">
        <f>'2018'!AZ20</f>
        <v>1.0406249999999999</v>
      </c>
      <c r="BG185" s="103">
        <f>'2018'!BA20</f>
        <v>0</v>
      </c>
      <c r="BH185" s="23">
        <f>'2018'!BB20</f>
        <v>1</v>
      </c>
      <c r="BI185" s="23">
        <f>'2018'!BC20</f>
        <v>0</v>
      </c>
      <c r="BJ185" s="23">
        <f>'2018'!BD20</f>
        <v>0</v>
      </c>
      <c r="BK185" s="23">
        <f>'2018'!BE20</f>
        <v>0</v>
      </c>
      <c r="BL185" s="23">
        <f>'2018'!BF20</f>
        <v>0</v>
      </c>
      <c r="BM185" s="23">
        <f>'2018'!BG20</f>
        <v>0</v>
      </c>
      <c r="BN185" s="74">
        <f>'2018'!BH20</f>
        <v>0</v>
      </c>
      <c r="BO185" s="74">
        <f>'2018'!BI20</f>
        <v>0</v>
      </c>
      <c r="BP185" s="74">
        <f>'2018'!BJ20</f>
        <v>0</v>
      </c>
      <c r="BQ185" s="23">
        <f>'2018'!BK20</f>
        <v>0</v>
      </c>
      <c r="BR185" s="23">
        <f>'2018'!BL20</f>
        <v>1</v>
      </c>
      <c r="BS185" s="55">
        <f>'2018'!BM20</f>
        <v>0</v>
      </c>
      <c r="BT185" s="61">
        <f>'2018'!BN20</f>
        <v>0</v>
      </c>
      <c r="BU185" s="61">
        <f>'2018'!BO20</f>
        <v>0</v>
      </c>
      <c r="BV185" s="61">
        <f>'2018'!BP20</f>
        <v>0</v>
      </c>
      <c r="BW185" s="72">
        <f>'2018'!BQ20</f>
        <v>0</v>
      </c>
      <c r="BX185" s="61">
        <f>'2018'!BR20</f>
        <v>0</v>
      </c>
      <c r="BY185" s="22">
        <f>'2018'!BS20</f>
        <v>2641</v>
      </c>
      <c r="BZ185" s="23">
        <f>'2018'!BT20</f>
        <v>3971</v>
      </c>
      <c r="CA185" s="23">
        <f>'2018'!BU20</f>
        <v>23</v>
      </c>
      <c r="CB185" s="23">
        <f>'2018'!BV20</f>
        <v>8</v>
      </c>
      <c r="CC185" s="23">
        <f>'2018'!BW20</f>
        <v>322</v>
      </c>
      <c r="CD185" s="23">
        <f>'2018'!BX20</f>
        <v>213</v>
      </c>
      <c r="CE185" s="23">
        <f>'2018'!BY20</f>
        <v>77.3</v>
      </c>
      <c r="CF185" s="74">
        <f>'2018'!BZ20</f>
        <v>4.5</v>
      </c>
      <c r="CG185" s="74">
        <f>'2018'!CA20</f>
        <v>3</v>
      </c>
      <c r="CH185" s="74">
        <f>'2018'!CB20</f>
        <v>44</v>
      </c>
      <c r="CI185" s="23">
        <f>'2018'!CC20</f>
        <v>264</v>
      </c>
      <c r="CJ185" s="23">
        <f>'2018'!CD20</f>
        <v>2107</v>
      </c>
      <c r="CK185" s="55">
        <f>'2018'!CE20</f>
        <v>14</v>
      </c>
      <c r="CL185" s="61">
        <f>'2018'!CF20</f>
        <v>6.9</v>
      </c>
      <c r="CM185" s="61">
        <f>'2018'!CG20</f>
        <v>0</v>
      </c>
      <c r="CN185" s="61">
        <f>'2018'!CH20</f>
        <v>3</v>
      </c>
      <c r="CO185" s="73">
        <f>'2018'!CI20</f>
        <v>4.03</v>
      </c>
      <c r="CP185" s="62">
        <f>'2018'!CJ20</f>
        <v>9</v>
      </c>
      <c r="CQ185" s="22">
        <f>'2018'!CK20</f>
        <v>0</v>
      </c>
      <c r="CR185" s="23">
        <f>'2018'!CL20</f>
        <v>1</v>
      </c>
      <c r="CS185" s="23">
        <f>'2018'!CM20</f>
        <v>0</v>
      </c>
      <c r="CT185" s="23">
        <f>'2018'!CN20</f>
        <v>0</v>
      </c>
      <c r="CU185" s="23">
        <f>'2018'!CO20</f>
        <v>0</v>
      </c>
      <c r="CV185" s="23">
        <f>'2018'!CP20</f>
        <v>0</v>
      </c>
      <c r="CW185" s="23">
        <f>'2018'!CQ20</f>
        <v>0</v>
      </c>
      <c r="CX185" s="24">
        <f>'2018'!CR20</f>
        <v>0</v>
      </c>
      <c r="CY185" s="24">
        <f>'2018'!CS20</f>
        <v>0</v>
      </c>
      <c r="CZ185" s="23">
        <f>'2018'!CT20</f>
        <v>0</v>
      </c>
      <c r="DA185" s="23">
        <f>'2018'!CU20</f>
        <v>0</v>
      </c>
      <c r="DB185" s="23">
        <f>'2018'!CV20</f>
        <v>1</v>
      </c>
      <c r="DC185" s="55">
        <f>'2018'!CW20</f>
        <v>0</v>
      </c>
      <c r="DD185" s="61">
        <f>'2018'!CX20</f>
        <v>0</v>
      </c>
      <c r="DE185" s="61">
        <f>'2018'!CY20</f>
        <v>0</v>
      </c>
      <c r="DF185" s="61">
        <f>'2018'!CZ20</f>
        <v>0</v>
      </c>
      <c r="DG185" s="73">
        <f>'2018'!DA20</f>
        <v>0</v>
      </c>
      <c r="DH185" s="62">
        <f>'2018'!DB20</f>
        <v>0</v>
      </c>
      <c r="DI185" s="22">
        <f>'2018'!DC20</f>
        <v>3218</v>
      </c>
      <c r="DJ185" s="23">
        <f>'2018'!DD20</f>
        <v>3486</v>
      </c>
      <c r="DK185" s="23">
        <f>'2018'!DE20</f>
        <v>17</v>
      </c>
      <c r="DL185" s="23">
        <f>'2018'!DF20</f>
        <v>13</v>
      </c>
      <c r="DM185" s="23">
        <f>'2018'!DG20</f>
        <v>448</v>
      </c>
      <c r="DN185" s="23">
        <f>'2018'!DH20</f>
        <v>271</v>
      </c>
      <c r="DO185" s="23">
        <f>'2018'!DI20</f>
        <v>71.7</v>
      </c>
      <c r="DP185" s="74">
        <f>'2018'!DJ20</f>
        <v>3.9</v>
      </c>
      <c r="DQ185" s="74">
        <f>'2018'!DK20</f>
        <v>4.5999999999999996</v>
      </c>
      <c r="DR185" s="74">
        <f>'2018'!DL20</f>
        <v>38</v>
      </c>
      <c r="DS185" s="23">
        <f>'2018'!DM20</f>
        <v>751</v>
      </c>
      <c r="DT185" s="23">
        <f>'2018'!DN20</f>
        <v>2685</v>
      </c>
      <c r="DU185" s="55">
        <f>'2018'!DO20</f>
        <v>57</v>
      </c>
      <c r="DV185" s="61">
        <f>'2018'!DP20</f>
        <v>7.6</v>
      </c>
      <c r="DW185" s="61">
        <f>'2018'!DQ20</f>
        <v>10</v>
      </c>
      <c r="DX185" s="61">
        <f>'2018'!DR20</f>
        <v>18</v>
      </c>
      <c r="DY185" s="73">
        <f>'2018'!DS20</f>
        <v>4.13</v>
      </c>
      <c r="DZ185" s="62">
        <f>'2018'!DT20</f>
        <v>28</v>
      </c>
      <c r="EA185" s="22">
        <f>'2018'!DU20</f>
        <v>3172</v>
      </c>
      <c r="EB185" s="23">
        <f>'2018'!DV20</f>
        <v>3431</v>
      </c>
      <c r="EC185" s="23">
        <f>'2018'!DW20</f>
        <v>23</v>
      </c>
      <c r="ED185" s="23">
        <f>'2018'!DX20</f>
        <v>8</v>
      </c>
      <c r="EE185" s="23">
        <f>'2018'!DY20</f>
        <v>401</v>
      </c>
      <c r="EF185" s="23">
        <f>'2018'!DZ20</f>
        <v>270</v>
      </c>
      <c r="EG185" s="23">
        <f>'2018'!EA20</f>
        <v>73.7</v>
      </c>
      <c r="EH185" s="24">
        <f>'2018'!EB20</f>
        <v>3.3</v>
      </c>
      <c r="EI185" s="24">
        <f>'2018'!EC20</f>
        <v>4.2</v>
      </c>
      <c r="EJ185" s="24">
        <f>'2018'!ED20</f>
        <v>38.9</v>
      </c>
      <c r="EK185" s="23">
        <f>'2018'!EE20</f>
        <v>428</v>
      </c>
      <c r="EL185" s="23">
        <f>'2018'!EF20</f>
        <v>2606</v>
      </c>
      <c r="EM185" s="55">
        <f>'2018'!EG20</f>
        <v>66</v>
      </c>
      <c r="EN185" s="73">
        <f>'2018'!EH20</f>
        <v>4.5</v>
      </c>
      <c r="EO185" s="61">
        <f>'2018'!EI20</f>
        <v>5</v>
      </c>
      <c r="EP185" s="61">
        <f>'2018'!EJ20</f>
        <v>10</v>
      </c>
      <c r="EQ185" s="73">
        <f>'2018'!EK20</f>
        <v>2.0099999999999998</v>
      </c>
      <c r="ER185" s="62">
        <f>'2018'!EL20</f>
        <v>15</v>
      </c>
    </row>
    <row r="186" spans="1:148" ht="15.75" customHeight="1" x14ac:dyDescent="0.2">
      <c r="A186" s="111">
        <f t="shared" si="8"/>
        <v>184</v>
      </c>
      <c r="B186" s="109">
        <f>'2020'!A19</f>
        <v>17</v>
      </c>
      <c r="C186" s="109">
        <v>2020</v>
      </c>
      <c r="D186" s="86" t="str">
        <f>'2020'!B19</f>
        <v>Steven Montez</v>
      </c>
      <c r="E186" s="86" t="str" cm="1">
        <f t="array" ref="E186">_xlfn.IFS(F186&gt;13,"Cornerstone",AND(F186&gt;11.5,F186&lt;13),"Elite",AND(F186&gt;10,F186&lt;11.5),"Elite Upside",AND(F186&gt;=8.5,F186&lt;10),"Upside",AND(F186&gt;6.25,F186&lt;8.5),"Upside Lite",AND(F186&gt;4.5,F186&lt;6.25),"Outlier",AND(F186&gt;=3.5,F186&lt;4.5),"Outlier Lite",F186&lt;3.5,"Purgatory")</f>
        <v>Purgatory</v>
      </c>
      <c r="F186" s="11">
        <f>'2020'!C19</f>
        <v>1.9615625000000003</v>
      </c>
      <c r="G186" s="11">
        <f t="shared" si="9"/>
        <v>11.1</v>
      </c>
      <c r="H186" s="245">
        <f t="shared" si="10"/>
        <v>-0.96403444289364515</v>
      </c>
      <c r="I186" s="43" t="str">
        <f>'2020'!D19</f>
        <v>Colorado</v>
      </c>
      <c r="J186" s="14">
        <f>'2020'!E19</f>
        <v>5</v>
      </c>
      <c r="K186" s="44">
        <f>'2020'!F19</f>
        <v>35444</v>
      </c>
      <c r="L186" s="15">
        <f>'2020'!G19</f>
        <v>28.720547945205478</v>
      </c>
      <c r="M186" s="15" t="str">
        <f>'2020'!H19</f>
        <v>SR</v>
      </c>
      <c r="N186" s="15">
        <f>'2020'!I19</f>
        <v>23.298630136986301</v>
      </c>
      <c r="O186" s="15" t="str">
        <f>'2020'!J19</f>
        <v>Distributor</v>
      </c>
      <c r="P186" s="14">
        <f>'2020'!K19</f>
        <v>76</v>
      </c>
      <c r="Q186" s="14">
        <f>'2020'!L19</f>
        <v>231</v>
      </c>
      <c r="R186" s="15">
        <f t="shared" si="11"/>
        <v>28.117891346586021</v>
      </c>
      <c r="S186" s="14">
        <f>'2020'!M19</f>
        <v>4.58</v>
      </c>
      <c r="T186" s="16">
        <f>'2020'!N19</f>
        <v>0</v>
      </c>
      <c r="U186" s="46">
        <f>'2020'!O19</f>
        <v>0</v>
      </c>
      <c r="V186" s="47">
        <f>'2020'!P19</f>
        <v>0.30255402750491162</v>
      </c>
      <c r="W186" s="47">
        <f>'2020'!Q19</f>
        <v>0.9536</v>
      </c>
      <c r="X186" s="47">
        <f>'2020'!R19</f>
        <v>0.95392320534223707</v>
      </c>
      <c r="Y186" s="47">
        <f>'2020'!S19</f>
        <v>0.9828551434569629</v>
      </c>
      <c r="Z186" s="17">
        <f>'2020'!T19</f>
        <v>0.9828551434569629</v>
      </c>
      <c r="AA186" s="17">
        <f>'2020'!U19</f>
        <v>0.83542687193841847</v>
      </c>
      <c r="AB186" s="17">
        <f>'2020'!V19</f>
        <v>0.22348094747682801</v>
      </c>
      <c r="AC186" s="17">
        <f>'2020'!W19</f>
        <v>0.14307771487390633</v>
      </c>
      <c r="AD186" s="17">
        <f>'2020'!X19</f>
        <v>0.18327933117536716</v>
      </c>
      <c r="AE186" s="18">
        <f>'2020'!Y19</f>
        <v>0.15578743149906207</v>
      </c>
      <c r="AF186" s="19">
        <f>'2020'!Z19</f>
        <v>20.641095890410959</v>
      </c>
      <c r="AG186" s="20">
        <f>'2020'!AA19</f>
        <v>104.99776713657457</v>
      </c>
      <c r="AH186" s="71">
        <f>'2020'!AB19</f>
        <v>0.64749999999999996</v>
      </c>
      <c r="AI186" s="102">
        <f>'2020'!AC19</f>
        <v>11.015686274509804</v>
      </c>
      <c r="AJ186" s="71">
        <f>'2020'!AD19</f>
        <v>0.7390000000000001</v>
      </c>
      <c r="AK186" s="71">
        <f>'2020'!AE19</f>
        <v>4.9000000000000002E-2</v>
      </c>
      <c r="AL186" s="71">
        <f>'2020'!AF19</f>
        <v>2.4E-2</v>
      </c>
      <c r="AM186" s="70">
        <f>'2020'!AG19</f>
        <v>0.38900000000000001</v>
      </c>
      <c r="AN186" s="20">
        <f>'2020'!AH19</f>
        <v>6.3</v>
      </c>
      <c r="AO186" s="20">
        <f>'2020'!AI19</f>
        <v>0.11428571428571428</v>
      </c>
      <c r="AP186" s="76">
        <f>'2020'!AJ19</f>
        <v>3.55</v>
      </c>
      <c r="AQ186" s="21">
        <f>'2020'!AK19</f>
        <v>3</v>
      </c>
      <c r="AR186" s="21">
        <f>'2020'!AL19</f>
        <v>3</v>
      </c>
      <c r="AS186" s="21">
        <f>'2020'!AM19</f>
        <v>3</v>
      </c>
      <c r="AT186" s="21">
        <f>'2020'!AN19</f>
        <v>1</v>
      </c>
      <c r="AU186" s="21">
        <f>'2020'!AO19</f>
        <v>9</v>
      </c>
      <c r="AV186" s="21">
        <f>'2020'!AP19</f>
        <v>0</v>
      </c>
      <c r="AW186" s="21">
        <f>'2020'!AQ19</f>
        <v>7</v>
      </c>
      <c r="AX186" s="21">
        <f>'2020'!AR19</f>
        <v>6</v>
      </c>
      <c r="AY186" s="21">
        <f>'2020'!AS19</f>
        <v>1</v>
      </c>
      <c r="AZ186" s="21">
        <f>'2020'!AT19</f>
        <v>8</v>
      </c>
      <c r="BA186" s="21">
        <f>'2020'!AU19</f>
        <v>0</v>
      </c>
      <c r="BB186" s="21">
        <f>'2020'!AV19</f>
        <v>0</v>
      </c>
      <c r="BC186" s="21">
        <f>'2020'!AW19</f>
        <v>4.6500000000000004</v>
      </c>
      <c r="BD186" s="21">
        <f>'2020'!AX19</f>
        <v>3.7200000000000006</v>
      </c>
      <c r="BE186" s="21">
        <f>'2020'!AY19</f>
        <v>0.82499999999999996</v>
      </c>
      <c r="BF186" s="130">
        <f>'2020'!AZ19</f>
        <v>0.41249999999999998</v>
      </c>
      <c r="BG186" s="103">
        <f>'2020'!BA19</f>
        <v>0</v>
      </c>
      <c r="BH186" s="23">
        <f>'2020'!BB19</f>
        <v>1</v>
      </c>
      <c r="BI186" s="23">
        <f>'2020'!BC19</f>
        <v>0</v>
      </c>
      <c r="BJ186" s="23">
        <f>'2020'!BD19</f>
        <v>0</v>
      </c>
      <c r="BK186" s="23">
        <f>'2020'!BE19</f>
        <v>0</v>
      </c>
      <c r="BL186" s="23">
        <f>'2020'!BF19</f>
        <v>0</v>
      </c>
      <c r="BM186" s="23">
        <f>'2020'!BG19</f>
        <v>0</v>
      </c>
      <c r="BN186" s="74">
        <f>'2020'!BH19</f>
        <v>0</v>
      </c>
      <c r="BO186" s="74">
        <f>'2020'!BI19</f>
        <v>0</v>
      </c>
      <c r="BP186" s="74">
        <f>'2020'!BJ19</f>
        <v>0</v>
      </c>
      <c r="BQ186" s="23">
        <f>'2020'!BK19</f>
        <v>0</v>
      </c>
      <c r="BR186" s="23">
        <f>'2020'!BL19</f>
        <v>1</v>
      </c>
      <c r="BS186" s="55">
        <f>'2020'!BM19</f>
        <v>0</v>
      </c>
      <c r="BT186" s="61">
        <f>'2020'!BN19</f>
        <v>0</v>
      </c>
      <c r="BU186" s="61">
        <f>'2020'!BO19</f>
        <v>0</v>
      </c>
      <c r="BV186" s="61">
        <f>'2020'!BP19</f>
        <v>0</v>
      </c>
      <c r="BW186" s="72">
        <f>'2020'!BQ19</f>
        <v>0</v>
      </c>
      <c r="BX186" s="61">
        <f>'2020'!BR19</f>
        <v>0</v>
      </c>
      <c r="BY186" s="22">
        <f>'2020'!BS19</f>
        <v>1078</v>
      </c>
      <c r="BZ186" s="23">
        <f>'2020'!BT19</f>
        <v>3563</v>
      </c>
      <c r="CA186" s="23">
        <f>'2020'!BU19</f>
        <v>9</v>
      </c>
      <c r="CB186" s="23">
        <f>'2020'!BV19</f>
        <v>5</v>
      </c>
      <c r="CC186" s="23">
        <f>'2020'!BW19</f>
        <v>141</v>
      </c>
      <c r="CD186" s="23">
        <f>'2020'!BX19</f>
        <v>83</v>
      </c>
      <c r="CE186" s="23">
        <f>'2020'!BY19</f>
        <v>70.5</v>
      </c>
      <c r="CF186" s="74">
        <f>'2020'!BZ19</f>
        <v>3.4</v>
      </c>
      <c r="CG186" s="74">
        <f>'2020'!CA19</f>
        <v>5.5</v>
      </c>
      <c r="CH186" s="74">
        <f>'2020'!CB19</f>
        <v>31.3</v>
      </c>
      <c r="CI186" s="23">
        <f>'2020'!CC19</f>
        <v>277</v>
      </c>
      <c r="CJ186" s="23">
        <f>'2020'!CD19</f>
        <v>2732</v>
      </c>
      <c r="CK186" s="55">
        <f>'2020'!CE19</f>
        <v>36</v>
      </c>
      <c r="CL186" s="61">
        <f>'2020'!CF19</f>
        <v>5.7</v>
      </c>
      <c r="CM186" s="61">
        <f>'2020'!CG19</f>
        <v>1</v>
      </c>
      <c r="CN186" s="61">
        <f>'2020'!CH19</f>
        <v>5</v>
      </c>
      <c r="CO186" s="73">
        <f>'2020'!CI19</f>
        <v>3</v>
      </c>
      <c r="CP186" s="62">
        <f>'2020'!CJ19</f>
        <v>10</v>
      </c>
      <c r="CQ186" s="22">
        <f>'2020'!CK19</f>
        <v>2980</v>
      </c>
      <c r="CR186" s="23">
        <f>'2020'!CL19</f>
        <v>3125</v>
      </c>
      <c r="CS186" s="23">
        <f>'2020'!CM19</f>
        <v>18</v>
      </c>
      <c r="CT186" s="23">
        <f>'2020'!CN19</f>
        <v>9</v>
      </c>
      <c r="CU186" s="23">
        <f>'2020'!CO19</f>
        <v>379</v>
      </c>
      <c r="CV186" s="23">
        <f>'2020'!CP19</f>
        <v>229</v>
      </c>
      <c r="CW186" s="23">
        <f>'2020'!CQ19</f>
        <v>70</v>
      </c>
      <c r="CX186" s="24">
        <f>'2020'!CR19</f>
        <v>3.3</v>
      </c>
      <c r="CY186" s="24">
        <f>'2020'!CS19</f>
        <v>2.4</v>
      </c>
      <c r="CZ186" s="23">
        <f>'2020'!CT19</f>
        <v>36.200000000000003</v>
      </c>
      <c r="DA186" s="23">
        <f>'2020'!CU19</f>
        <v>561</v>
      </c>
      <c r="DB186" s="23">
        <f>'2020'!CV19</f>
        <v>2166</v>
      </c>
      <c r="DC186" s="55">
        <f>'2020'!CW19</f>
        <v>82</v>
      </c>
      <c r="DD186" s="61">
        <f>'2020'!CX19</f>
        <v>5.4</v>
      </c>
      <c r="DE186" s="61">
        <f>'2020'!CY19</f>
        <v>3</v>
      </c>
      <c r="DF186" s="61">
        <f>'2020'!CZ19</f>
        <v>16</v>
      </c>
      <c r="DG186" s="73">
        <f>'2020'!DA19</f>
        <v>2.02</v>
      </c>
      <c r="DH186" s="62">
        <f>'2020'!DB19</f>
        <v>20</v>
      </c>
      <c r="DI186" s="22">
        <f>'2020'!DC19</f>
        <v>2857</v>
      </c>
      <c r="DJ186" s="23">
        <f>'2020'!DD19</f>
        <v>2995</v>
      </c>
      <c r="DK186" s="23">
        <f>'2020'!DE19</f>
        <v>19</v>
      </c>
      <c r="DL186" s="23">
        <f>'2020'!DF19</f>
        <v>9</v>
      </c>
      <c r="DM186" s="23">
        <f>'2020'!DG19</f>
        <v>400</v>
      </c>
      <c r="DN186" s="23">
        <f>'2020'!DH19</f>
        <v>259</v>
      </c>
      <c r="DO186" s="23">
        <f>'2020'!DI19</f>
        <v>73.099999999999994</v>
      </c>
      <c r="DP186" s="74">
        <f>'2020'!DJ19</f>
        <v>4.9000000000000004</v>
      </c>
      <c r="DQ186" s="74">
        <f>'2020'!DK19</f>
        <v>3.2</v>
      </c>
      <c r="DR186" s="74">
        <f>'2020'!DL19</f>
        <v>38.1</v>
      </c>
      <c r="DS186" s="23">
        <f>'2020'!DM19</f>
        <v>434</v>
      </c>
      <c r="DT186" s="23">
        <f>'2020'!DN19</f>
        <v>1942</v>
      </c>
      <c r="DU186" s="55">
        <f>'2020'!DO19</f>
        <v>38</v>
      </c>
      <c r="DV186" s="61">
        <f>'2020'!DP19</f>
        <v>6.3</v>
      </c>
      <c r="DW186" s="61">
        <f>'2020'!DQ19</f>
        <v>4</v>
      </c>
      <c r="DX186" s="61">
        <f>'2020'!DR19</f>
        <v>3</v>
      </c>
      <c r="DY186" s="73">
        <f>'2020'!DS19</f>
        <v>3.55</v>
      </c>
      <c r="DZ186" s="62">
        <f>'2020'!DT19</f>
        <v>15</v>
      </c>
      <c r="EA186" s="22">
        <f>'2020'!DU19</f>
        <v>2809</v>
      </c>
      <c r="EB186" s="23">
        <f>'2020'!DV19</f>
        <v>2858</v>
      </c>
      <c r="EC186" s="23">
        <f>'2020'!DW19</f>
        <v>17</v>
      </c>
      <c r="ED186" s="23">
        <f>'2020'!DX19</f>
        <v>10</v>
      </c>
      <c r="EE186" s="23">
        <f>'2020'!DY19</f>
        <v>406</v>
      </c>
      <c r="EF186" s="23">
        <f>'2020'!DZ19</f>
        <v>255</v>
      </c>
      <c r="EG186" s="23">
        <f>'2020'!EA19</f>
        <v>73.900000000000006</v>
      </c>
      <c r="EH186" s="24">
        <f>'2020'!EB19</f>
        <v>3.3</v>
      </c>
      <c r="EI186" s="24">
        <f>'2020'!EC19</f>
        <v>3.2</v>
      </c>
      <c r="EJ186" s="24">
        <f>'2020'!ED19</f>
        <v>38.9</v>
      </c>
      <c r="EK186" s="23">
        <f>'2020'!EE19</f>
        <v>278</v>
      </c>
      <c r="EL186" s="23">
        <f>'2020'!EF19</f>
        <v>1943</v>
      </c>
      <c r="EM186" s="55">
        <f>'2020'!EG19</f>
        <v>35</v>
      </c>
      <c r="EN186" s="73">
        <f>'2020'!EH19</f>
        <v>5.0999999999999996</v>
      </c>
      <c r="EO186" s="61">
        <f>'2020'!EI19</f>
        <v>3</v>
      </c>
      <c r="EP186" s="61">
        <f>'2020'!EJ19</f>
        <v>4</v>
      </c>
      <c r="EQ186" s="73">
        <f>'2020'!EK19</f>
        <v>1.84</v>
      </c>
      <c r="ER186" s="62">
        <f>'2020'!EL19</f>
        <v>13</v>
      </c>
    </row>
    <row r="187" spans="1:148" ht="15.75" customHeight="1" x14ac:dyDescent="0.2">
      <c r="A187" s="111">
        <f t="shared" si="8"/>
        <v>185</v>
      </c>
      <c r="B187" s="109">
        <f>'2018'!A21</f>
        <v>19</v>
      </c>
      <c r="C187" s="109">
        <v>2018</v>
      </c>
      <c r="D187" s="86" t="str">
        <f>'2018'!B21</f>
        <v>Austin Allen</v>
      </c>
      <c r="E187" s="86" t="str" cm="1">
        <f t="array" ref="E187">_xlfn.IFS(F187&gt;13,"Cornerstone",AND(F187&gt;11.5,F187&lt;13),"Elite",AND(F187&gt;10,F187&lt;11.5),"Elite Upside",AND(F187&gt;=8.5,F187&lt;10),"Upside",AND(F187&gt;6.25,F187&lt;8.5),"Upside Lite",AND(F187&gt;4.5,F187&lt;6.25),"Outlier",AND(F187&gt;=3.5,F187&lt;4.5),"Outlier Lite",F187&lt;3.5,"Purgatory")</f>
        <v>Purgatory</v>
      </c>
      <c r="F187" s="11">
        <f>'2018'!C21</f>
        <v>1.9362500000000002</v>
      </c>
      <c r="G187" s="11">
        <f t="shared" si="9"/>
        <v>10.6</v>
      </c>
      <c r="H187" s="245">
        <f t="shared" si="10"/>
        <v>-0.97142416126020525</v>
      </c>
      <c r="I187" s="43" t="str">
        <f>'2018'!D21</f>
        <v>Arkansas</v>
      </c>
      <c r="J187" s="14">
        <f>'2018'!E21</f>
        <v>1</v>
      </c>
      <c r="K187" s="44">
        <f>'2018'!F21</f>
        <v>34567</v>
      </c>
      <c r="L187" s="15">
        <f>'2018'!G21</f>
        <v>31.123287671232877</v>
      </c>
      <c r="M187" s="15" t="str">
        <f>'2018'!H21</f>
        <v>SR</v>
      </c>
      <c r="N187" s="15">
        <f>'2018'!I21</f>
        <v>23.698630136986303</v>
      </c>
      <c r="O187" s="15" t="str">
        <f>'2018'!J21</f>
        <v>Pocket Passer</v>
      </c>
      <c r="P187" s="14">
        <f>'2018'!K21</f>
        <v>72</v>
      </c>
      <c r="Q187" s="14">
        <f>'2018'!L21</f>
        <v>209</v>
      </c>
      <c r="R187" s="15">
        <f t="shared" si="11"/>
        <v>28.345181767524029</v>
      </c>
      <c r="S187" s="14">
        <f>'2018'!M21</f>
        <v>4.8099999999999996</v>
      </c>
      <c r="T187" s="16">
        <f>'2018'!N21</f>
        <v>0</v>
      </c>
      <c r="U187" s="46">
        <f>'2018'!O21</f>
        <v>0</v>
      </c>
      <c r="V187" s="47">
        <f>'2018'!P21</f>
        <v>6.2602291325695586E-2</v>
      </c>
      <c r="W187" s="47">
        <f>'2018'!Q21</f>
        <v>1.0040160642570281E-2</v>
      </c>
      <c r="X187" s="47">
        <f>'2018'!R21</f>
        <v>1.0011648223645895</v>
      </c>
      <c r="Y187" s="47">
        <f>'2018'!S21</f>
        <v>0.57038539553752532</v>
      </c>
      <c r="Z187" s="17">
        <f>'2018'!T21</f>
        <v>0.7857751089510574</v>
      </c>
      <c r="AA187" s="17">
        <f>'2018'!U21</f>
        <v>0.7857751089510574</v>
      </c>
      <c r="AB187" s="17">
        <f>'2018'!V21</f>
        <v>4.0816326530612242E-2</v>
      </c>
      <c r="AC187" s="17">
        <f>'2018'!W21</f>
        <v>3.8426349496797803E-2</v>
      </c>
      <c r="AD187" s="17">
        <f>'2018'!X21</f>
        <v>3.9621338013705022E-2</v>
      </c>
      <c r="AE187" s="18">
        <f>'2018'!Y21</f>
        <v>3.9621338013705022E-2</v>
      </c>
      <c r="AF187" s="19">
        <f>'2018'!Z21</f>
        <v>22.043835616438358</v>
      </c>
      <c r="AG187" s="20">
        <f>'2018'!AA21</f>
        <v>78.090099515428136</v>
      </c>
      <c r="AH187" s="71">
        <f>'2018'!AB21</f>
        <v>0.6089108910891089</v>
      </c>
      <c r="AI187" s="102">
        <f>'2018'!AC21</f>
        <v>13.390476190476191</v>
      </c>
      <c r="AJ187" s="71">
        <f>'2018'!AD21</f>
        <v>0.71499999999999997</v>
      </c>
      <c r="AK187" s="71">
        <f>'2018'!AE21</f>
        <v>5.7999999999999996E-2</v>
      </c>
      <c r="AL187" s="71">
        <f>'2018'!AF21</f>
        <v>3.4000000000000002E-2</v>
      </c>
      <c r="AM187" s="70">
        <f>'2018'!AG21</f>
        <v>0.48299999999999998</v>
      </c>
      <c r="AN187" s="20">
        <f>'2018'!AH21</f>
        <v>5.3</v>
      </c>
      <c r="AO187" s="20">
        <f>'2018'!AI21</f>
        <v>8.6956521739130432E-2</v>
      </c>
      <c r="AP187" s="76">
        <f>'2018'!AJ21</f>
        <v>2.0499999999999998</v>
      </c>
      <c r="AQ187" s="21">
        <f>'2018'!AK21</f>
        <v>0</v>
      </c>
      <c r="AR187" s="21">
        <f>'2018'!AL21</f>
        <v>7</v>
      </c>
      <c r="AS187" s="21">
        <f>'2018'!AM21</f>
        <v>1</v>
      </c>
      <c r="AT187" s="21">
        <f>'2018'!AN21</f>
        <v>3</v>
      </c>
      <c r="AU187" s="21">
        <f>'2018'!AO21</f>
        <v>5</v>
      </c>
      <c r="AV187" s="21">
        <f>'2018'!AP21</f>
        <v>4</v>
      </c>
      <c r="AW187" s="21">
        <f>'2018'!AQ21</f>
        <v>1</v>
      </c>
      <c r="AX187" s="21">
        <f>'2018'!AR21</f>
        <v>4</v>
      </c>
      <c r="AY187" s="21">
        <f>'2018'!AS21</f>
        <v>0</v>
      </c>
      <c r="AZ187" s="21">
        <f>'2018'!AT21</f>
        <v>3</v>
      </c>
      <c r="BA187" s="21">
        <f>'2018'!AU21</f>
        <v>0</v>
      </c>
      <c r="BB187" s="21">
        <f>'2018'!AV21</f>
        <v>0</v>
      </c>
      <c r="BC187" s="21">
        <f>'2018'!AW21</f>
        <v>5.83</v>
      </c>
      <c r="BD187" s="21">
        <f>'2018'!AX21</f>
        <v>4.3725000000000005</v>
      </c>
      <c r="BE187" s="21">
        <f>'2018'!AY21</f>
        <v>0.3</v>
      </c>
      <c r="BF187" s="130">
        <f>'2018'!AZ21</f>
        <v>0</v>
      </c>
      <c r="BG187" s="103">
        <f>'2018'!BA21</f>
        <v>0</v>
      </c>
      <c r="BH187" s="23">
        <f>'2018'!BB21</f>
        <v>1</v>
      </c>
      <c r="BI187" s="23">
        <f>'2018'!BC21</f>
        <v>0</v>
      </c>
      <c r="BJ187" s="23">
        <f>'2018'!BD21</f>
        <v>0</v>
      </c>
      <c r="BK187" s="23">
        <f>'2018'!BE21</f>
        <v>0</v>
      </c>
      <c r="BL187" s="23">
        <f>'2018'!BF21</f>
        <v>0</v>
      </c>
      <c r="BM187" s="23">
        <f>'2018'!BG21</f>
        <v>0</v>
      </c>
      <c r="BN187" s="74">
        <f>'2018'!BH21</f>
        <v>0</v>
      </c>
      <c r="BO187" s="74">
        <f>'2018'!BI21</f>
        <v>0</v>
      </c>
      <c r="BP187" s="74">
        <f>'2018'!BJ21</f>
        <v>0</v>
      </c>
      <c r="BQ187" s="23">
        <f>'2018'!BK21</f>
        <v>0</v>
      </c>
      <c r="BR187" s="23">
        <f>'2018'!BL21</f>
        <v>1</v>
      </c>
      <c r="BS187" s="55">
        <f>'2018'!BM21</f>
        <v>0</v>
      </c>
      <c r="BT187" s="61">
        <f>'2018'!BN21</f>
        <v>0</v>
      </c>
      <c r="BU187" s="61">
        <f>'2018'!BO21</f>
        <v>0</v>
      </c>
      <c r="BV187" s="61">
        <f>'2018'!BP21</f>
        <v>0</v>
      </c>
      <c r="BW187" s="72">
        <f>'2018'!BQ21</f>
        <v>0</v>
      </c>
      <c r="BX187" s="61">
        <f>'2018'!BR21</f>
        <v>0</v>
      </c>
      <c r="BY187" s="22">
        <f>'2018'!BS21</f>
        <v>153</v>
      </c>
      <c r="BZ187" s="23">
        <f>'2018'!BT21</f>
        <v>2444</v>
      </c>
      <c r="CA187" s="23">
        <f>'2018'!BU21</f>
        <v>0</v>
      </c>
      <c r="CB187" s="23">
        <f>'2018'!BV21</f>
        <v>1</v>
      </c>
      <c r="CC187" s="23">
        <f>'2018'!BW21</f>
        <v>17</v>
      </c>
      <c r="CD187" s="23">
        <f>'2018'!BX21</f>
        <v>8</v>
      </c>
      <c r="CE187" s="23">
        <f>'2018'!BY21</f>
        <v>56.3</v>
      </c>
      <c r="CF187" s="74">
        <f>'2018'!BZ21</f>
        <v>0</v>
      </c>
      <c r="CG187" s="74">
        <f>'2018'!CA21</f>
        <v>5</v>
      </c>
      <c r="CH187" s="74">
        <f>'2018'!CB21</f>
        <v>0</v>
      </c>
      <c r="CI187" s="23">
        <f>'2018'!CC21</f>
        <v>17</v>
      </c>
      <c r="CJ187" s="23">
        <f>'2018'!CD21</f>
        <v>2903</v>
      </c>
      <c r="CK187" s="55">
        <f>'2018'!CE21</f>
        <v>5</v>
      </c>
      <c r="CL187" s="61">
        <f>'2018'!CF21</f>
        <v>2.8</v>
      </c>
      <c r="CM187" s="61">
        <f>'2018'!CG21</f>
        <v>1</v>
      </c>
      <c r="CN187" s="61">
        <f>'2018'!CH21</f>
        <v>0</v>
      </c>
      <c r="CO187" s="73">
        <f>'2018'!CI21</f>
        <v>2</v>
      </c>
      <c r="CP187" s="62">
        <f>'2018'!CJ21</f>
        <v>0</v>
      </c>
      <c r="CQ187" s="22">
        <f>'2018'!CK21</f>
        <v>35</v>
      </c>
      <c r="CR187" s="23">
        <f>'2018'!CL21</f>
        <v>3486</v>
      </c>
      <c r="CS187" s="23">
        <f>'2018'!CM21</f>
        <v>1</v>
      </c>
      <c r="CT187" s="23">
        <f>'2018'!CN21</f>
        <v>0</v>
      </c>
      <c r="CU187" s="23">
        <f>'2018'!CO21</f>
        <v>3</v>
      </c>
      <c r="CV187" s="23">
        <f>'2018'!CP21</f>
        <v>1</v>
      </c>
      <c r="CW187" s="23">
        <f>'2018'!CQ21</f>
        <v>33.299999999999997</v>
      </c>
      <c r="CX187" s="24">
        <f>'2018'!CR21</f>
        <v>0</v>
      </c>
      <c r="CY187" s="24">
        <f>'2018'!CS21</f>
        <v>0</v>
      </c>
      <c r="CZ187" s="23">
        <f>'2018'!CT21</f>
        <v>100</v>
      </c>
      <c r="DA187" s="23">
        <f>'2018'!CU21</f>
        <v>-2</v>
      </c>
      <c r="DB187" s="23">
        <f>'2018'!CV21</f>
        <v>2654</v>
      </c>
      <c r="DC187" s="55">
        <f>'2018'!CW21</f>
        <v>1</v>
      </c>
      <c r="DD187" s="61">
        <f>'2018'!CX21</f>
        <v>-2</v>
      </c>
      <c r="DE187" s="61">
        <f>'2018'!CY21</f>
        <v>0</v>
      </c>
      <c r="DF187" s="61">
        <f>'2018'!CZ21</f>
        <v>0</v>
      </c>
      <c r="DG187" s="73">
        <f>'2018'!DA21</f>
        <v>0</v>
      </c>
      <c r="DH187" s="62">
        <f>'2018'!DB21</f>
        <v>0</v>
      </c>
      <c r="DI187" s="22">
        <f>'2018'!DC21</f>
        <v>3438</v>
      </c>
      <c r="DJ187" s="23">
        <f>'2018'!DD21</f>
        <v>3434</v>
      </c>
      <c r="DK187" s="23">
        <f>'2018'!DE21</f>
        <v>25</v>
      </c>
      <c r="DL187" s="23">
        <f>'2018'!DF21</f>
        <v>15</v>
      </c>
      <c r="DM187" s="23">
        <f>'2018'!DG21</f>
        <v>404</v>
      </c>
      <c r="DN187" s="23">
        <f>'2018'!DH21</f>
        <v>246</v>
      </c>
      <c r="DO187" s="23">
        <f>'2018'!DI21</f>
        <v>68.8</v>
      </c>
      <c r="DP187" s="74">
        <f>'2018'!DJ21</f>
        <v>5.8</v>
      </c>
      <c r="DQ187" s="74">
        <f>'2018'!DK21</f>
        <v>4.8</v>
      </c>
      <c r="DR187" s="74">
        <f>'2018'!DL21</f>
        <v>48.3</v>
      </c>
      <c r="DS187" s="23">
        <f>'2018'!DM21</f>
        <v>98</v>
      </c>
      <c r="DT187" s="23">
        <f>'2018'!DN21</f>
        <v>2401</v>
      </c>
      <c r="DU187" s="55">
        <f>'2018'!DO21</f>
        <v>23</v>
      </c>
      <c r="DV187" s="61">
        <f>'2018'!DP21</f>
        <v>2.6</v>
      </c>
      <c r="DW187" s="61">
        <f>'2018'!DQ21</f>
        <v>2</v>
      </c>
      <c r="DX187" s="61">
        <f>'2018'!DR21</f>
        <v>2</v>
      </c>
      <c r="DY187" s="73">
        <f>'2018'!DS21</f>
        <v>2.0499999999999998</v>
      </c>
      <c r="DZ187" s="62">
        <f>'2018'!DT21</f>
        <v>4</v>
      </c>
      <c r="EA187" s="22">
        <f>'2018'!DU21</f>
        <v>1406</v>
      </c>
      <c r="EB187" s="23">
        <f>'2018'!DV21</f>
        <v>2465</v>
      </c>
      <c r="EC187" s="23">
        <f>'2018'!DW21</f>
        <v>10</v>
      </c>
      <c r="ED187" s="23">
        <f>'2018'!DX21</f>
        <v>5</v>
      </c>
      <c r="EE187" s="23">
        <f>'2018'!DY21</f>
        <v>189</v>
      </c>
      <c r="EF187" s="23">
        <f>'2018'!DZ21</f>
        <v>105</v>
      </c>
      <c r="EG187" s="23">
        <f>'2018'!EA21</f>
        <v>71.5</v>
      </c>
      <c r="EH187" s="24">
        <f>'2018'!EB21</f>
        <v>4</v>
      </c>
      <c r="EI187" s="24">
        <f>'2018'!EC21</f>
        <v>3.4</v>
      </c>
      <c r="EJ187" s="24">
        <f>'2018'!ED21</f>
        <v>45.7</v>
      </c>
      <c r="EK187" s="23">
        <f>'2018'!EE21</f>
        <v>84</v>
      </c>
      <c r="EL187" s="23">
        <f>'2018'!EF21</f>
        <v>2186</v>
      </c>
      <c r="EM187" s="55">
        <f>'2018'!EG21</f>
        <v>2</v>
      </c>
      <c r="EN187" s="73">
        <f>'2018'!EH21</f>
        <v>5.3</v>
      </c>
      <c r="EO187" s="61">
        <f>'2018'!EI21</f>
        <v>1</v>
      </c>
      <c r="EP187" s="61">
        <f>'2018'!EJ21</f>
        <v>0</v>
      </c>
      <c r="EQ187" s="73">
        <f>'2018'!EK21</f>
        <v>1.5</v>
      </c>
      <c r="ER187" s="62">
        <f>'2018'!EL21</f>
        <v>4</v>
      </c>
    </row>
    <row r="188" spans="1:148" ht="15.75" customHeight="1" x14ac:dyDescent="0.2">
      <c r="A188" s="111">
        <f t="shared" si="8"/>
        <v>186</v>
      </c>
      <c r="B188" s="109">
        <f>'2019'!A15</f>
        <v>13</v>
      </c>
      <c r="C188" s="109">
        <v>2019</v>
      </c>
      <c r="D188" s="86" t="str">
        <f>'2019'!B15</f>
        <v>Clayton Thorson</v>
      </c>
      <c r="E188" s="86" t="str" cm="1">
        <f t="array" ref="E188">_xlfn.IFS(F188&gt;13,"Cornerstone",AND(F188&gt;11.5,F188&lt;13),"Elite",AND(F188&gt;10,F188&lt;11.5),"Elite Upside",AND(F188&gt;=8.5,F188&lt;10),"Upside",AND(F188&gt;6.25,F188&lt;8.5),"Upside Lite",AND(F188&gt;4.5,F188&lt;6.25),"Outlier",AND(F188&gt;=3.5,F188&lt;4.5),"Outlier Lite",F188&lt;3.5,"Purgatory")</f>
        <v>Purgatory</v>
      </c>
      <c r="F188" s="11">
        <f>'2019'!C15</f>
        <v>1.9187499999999997</v>
      </c>
      <c r="G188" s="11">
        <f t="shared" si="9"/>
        <v>10.100000000000001</v>
      </c>
      <c r="H188" s="245">
        <f t="shared" si="10"/>
        <v>-0.97653310235313595</v>
      </c>
      <c r="I188" s="43" t="str">
        <f>'2019'!D15</f>
        <v>Northwestern</v>
      </c>
      <c r="J188" s="14">
        <f>'2019'!E15</f>
        <v>2</v>
      </c>
      <c r="K188" s="44">
        <f>'2019'!F15</f>
        <v>34865</v>
      </c>
      <c r="L188" s="15">
        <f>'2019'!G15</f>
        <v>30.306849315068494</v>
      </c>
      <c r="M188" s="15" t="str">
        <f>'2019'!H15</f>
        <v>SR</v>
      </c>
      <c r="N188" s="15">
        <f>'2019'!I15</f>
        <v>23.882191780821916</v>
      </c>
      <c r="O188" s="15" t="str">
        <f>'2019'!J15</f>
        <v>Pocket Passer</v>
      </c>
      <c r="P188" s="14">
        <f>'2019'!K15</f>
        <v>76</v>
      </c>
      <c r="Q188" s="14">
        <f>'2019'!L15</f>
        <v>222</v>
      </c>
      <c r="R188" s="15">
        <f t="shared" si="11"/>
        <v>27.022389086329419</v>
      </c>
      <c r="S188" s="14">
        <f>'2019'!M15</f>
        <v>4.75</v>
      </c>
      <c r="T188" s="16">
        <f>'2019'!N15</f>
        <v>5</v>
      </c>
      <c r="U188" s="46">
        <f>'2019'!O15</f>
        <v>0</v>
      </c>
      <c r="V188" s="47">
        <f>'2019'!P15</f>
        <v>0.84564131038312051</v>
      </c>
      <c r="W188" s="47">
        <f>'2019'!Q15</f>
        <v>0.99780288763339609</v>
      </c>
      <c r="X188" s="47">
        <f>'2019'!R15</f>
        <v>0.93388157894736845</v>
      </c>
      <c r="Y188" s="47">
        <f>'2019'!S15</f>
        <v>0.9504773269689738</v>
      </c>
      <c r="Z188" s="17">
        <f>'2019'!T15</f>
        <v>0.97414010730118494</v>
      </c>
      <c r="AA188" s="17">
        <f>'2019'!U15</f>
        <v>0.97414010730118494</v>
      </c>
      <c r="AB188" s="17">
        <f>'2019'!V15</f>
        <v>8.9588377723970949E-2</v>
      </c>
      <c r="AC188" s="17">
        <f>'2019'!W15</f>
        <v>6.8316299085529858E-2</v>
      </c>
      <c r="AD188" s="17">
        <f>'2019'!X15</f>
        <v>7.8952338404750411E-2</v>
      </c>
      <c r="AE188" s="18">
        <f>'2019'!Y15</f>
        <v>7.8952338404750411E-2</v>
      </c>
      <c r="AF188" s="19">
        <f>'2019'!Z15</f>
        <v>20.224657534246575</v>
      </c>
      <c r="AG188" s="20">
        <f>'2019'!AA15</f>
        <v>87.218483590518801</v>
      </c>
      <c r="AH188" s="71">
        <f>'2019'!AB15</f>
        <v>0.60649087221095332</v>
      </c>
      <c r="AI188" s="102">
        <f>'2019'!AC15</f>
        <v>10.65551839464883</v>
      </c>
      <c r="AJ188" s="71">
        <f>'2019'!AD15</f>
        <v>0.72099999999999997</v>
      </c>
      <c r="AK188" s="71">
        <f>'2019'!AE15</f>
        <v>0.04</v>
      </c>
      <c r="AL188" s="71">
        <f>'2019'!AF15</f>
        <v>2.6000000000000002E-2</v>
      </c>
      <c r="AM188" s="70">
        <f>'2019'!AG15</f>
        <v>0.39500000000000002</v>
      </c>
      <c r="AN188" s="20">
        <f>'2019'!AH15</f>
        <v>3.5</v>
      </c>
      <c r="AO188" s="20">
        <f>'2019'!AI15</f>
        <v>6.5217391304347824E-2</v>
      </c>
      <c r="AP188" s="76">
        <f>'2019'!AJ15</f>
        <v>1.84</v>
      </c>
      <c r="AQ188" s="21">
        <f>'2019'!AK15</f>
        <v>4</v>
      </c>
      <c r="AR188" s="21">
        <f>'2019'!AL15</f>
        <v>1</v>
      </c>
      <c r="AS188" s="21">
        <f>'2019'!AM15</f>
        <v>2</v>
      </c>
      <c r="AT188" s="21">
        <f>'2019'!AN15</f>
        <v>0</v>
      </c>
      <c r="AU188" s="21">
        <f>'2019'!AO15</f>
        <v>8</v>
      </c>
      <c r="AV188" s="21">
        <f>'2019'!AP15</f>
        <v>0</v>
      </c>
      <c r="AW188" s="21">
        <f>'2019'!AQ15</f>
        <v>3</v>
      </c>
      <c r="AX188" s="21">
        <f>'2019'!AR15</f>
        <v>1</v>
      </c>
      <c r="AY188" s="21">
        <f>'2019'!AS15</f>
        <v>0</v>
      </c>
      <c r="AZ188" s="21">
        <f>'2019'!AT15</f>
        <v>2</v>
      </c>
      <c r="BA188" s="21">
        <f>'2019'!AU15</f>
        <v>1</v>
      </c>
      <c r="BB188" s="21">
        <f>'2019'!AV15</f>
        <v>0</v>
      </c>
      <c r="BC188" s="21">
        <f>'2019'!AW15</f>
        <v>3.05</v>
      </c>
      <c r="BD188" s="21">
        <f>'2019'!AX15</f>
        <v>2.2874999999999996</v>
      </c>
      <c r="BE188" s="21">
        <f>'2019'!AY15</f>
        <v>0.22500000000000001</v>
      </c>
      <c r="BF188" s="130">
        <f>'2019'!AZ15</f>
        <v>0</v>
      </c>
      <c r="BG188" s="103">
        <f>'2019'!BA15</f>
        <v>0</v>
      </c>
      <c r="BH188" s="23">
        <f>'2019'!BB15</f>
        <v>1</v>
      </c>
      <c r="BI188" s="23">
        <f>'2019'!BC15</f>
        <v>0</v>
      </c>
      <c r="BJ188" s="23">
        <f>'2019'!BD15</f>
        <v>0</v>
      </c>
      <c r="BK188" s="23">
        <f>'2019'!BE15</f>
        <v>0</v>
      </c>
      <c r="BL188" s="23">
        <f>'2019'!BF15</f>
        <v>0</v>
      </c>
      <c r="BM188" s="23">
        <f>'2019'!BG15</f>
        <v>0</v>
      </c>
      <c r="BN188" s="74">
        <f>'2019'!BH15</f>
        <v>0</v>
      </c>
      <c r="BO188" s="74">
        <f>'2019'!BI15</f>
        <v>0</v>
      </c>
      <c r="BP188" s="74">
        <f>'2019'!BJ15</f>
        <v>0</v>
      </c>
      <c r="BQ188" s="23">
        <f>'2019'!BK15</f>
        <v>0</v>
      </c>
      <c r="BR188" s="23">
        <f>'2019'!BL15</f>
        <v>1</v>
      </c>
      <c r="BS188" s="55">
        <f>'2019'!BM15</f>
        <v>0</v>
      </c>
      <c r="BT188" s="61">
        <f>'2019'!BN15</f>
        <v>0</v>
      </c>
      <c r="BU188" s="61">
        <f>'2019'!BO15</f>
        <v>0</v>
      </c>
      <c r="BV188" s="61">
        <f>'2019'!BP15</f>
        <v>0</v>
      </c>
      <c r="BW188" s="72">
        <f>'2019'!BQ15</f>
        <v>0</v>
      </c>
      <c r="BX188" s="61">
        <f>'2019'!BR15</f>
        <v>0</v>
      </c>
      <c r="BY188" s="22">
        <f>'2019'!BS15</f>
        <v>1523</v>
      </c>
      <c r="BZ188" s="23">
        <f>'2019'!BT15</f>
        <v>1801</v>
      </c>
      <c r="CA188" s="23">
        <f>'2019'!BU15</f>
        <v>7</v>
      </c>
      <c r="CB188" s="23">
        <f>'2019'!BV15</f>
        <v>9</v>
      </c>
      <c r="CC188" s="23">
        <f>'2019'!BW15</f>
        <v>295</v>
      </c>
      <c r="CD188" s="23">
        <f>'2019'!BX15</f>
        <v>150</v>
      </c>
      <c r="CE188" s="23">
        <f>'2019'!BY15</f>
        <v>65.900000000000006</v>
      </c>
      <c r="CF188" s="74">
        <f>'2019'!BZ15</f>
        <v>3</v>
      </c>
      <c r="CG188" s="74">
        <f>'2019'!CA15</f>
        <v>6.9</v>
      </c>
      <c r="CH188" s="74">
        <f>'2019'!CB15</f>
        <v>35.700000000000003</v>
      </c>
      <c r="CI188" s="23">
        <f>'2019'!CC15</f>
        <v>494</v>
      </c>
      <c r="CJ188" s="23">
        <f>'2019'!CD15</f>
        <v>2636</v>
      </c>
      <c r="CK188" s="55">
        <f>'2019'!CE15</f>
        <v>75</v>
      </c>
      <c r="CL188" s="61">
        <f>'2019'!CF15</f>
        <v>5.0999999999999996</v>
      </c>
      <c r="CM188" s="61">
        <f>'2019'!CG15</f>
        <v>5</v>
      </c>
      <c r="CN188" s="61">
        <f>'2019'!CH15</f>
        <v>15</v>
      </c>
      <c r="CO188" s="73">
        <f>'2019'!CI15</f>
        <v>2.11</v>
      </c>
      <c r="CP188" s="62">
        <f>'2019'!CJ15</f>
        <v>16</v>
      </c>
      <c r="CQ188" s="22">
        <f>'2019'!CK15</f>
        <v>3179</v>
      </c>
      <c r="CR188" s="23">
        <f>'2019'!CL15</f>
        <v>3186</v>
      </c>
      <c r="CS188" s="23">
        <f>'2019'!CM15</f>
        <v>22</v>
      </c>
      <c r="CT188" s="23">
        <f>'2019'!CN15</f>
        <v>9</v>
      </c>
      <c r="CU188" s="23">
        <f>'2019'!CO15</f>
        <v>479</v>
      </c>
      <c r="CV188" s="23">
        <f>'2019'!CP15</f>
        <v>281</v>
      </c>
      <c r="CW188" s="23">
        <f>'2019'!CQ15</f>
        <v>69.7</v>
      </c>
      <c r="CX188" s="24">
        <f>'2019'!CR15</f>
        <v>4</v>
      </c>
      <c r="CY188" s="24">
        <f>'2019'!CS15</f>
        <v>4.0999999999999996</v>
      </c>
      <c r="CZ188" s="23">
        <f>'2019'!CT15</f>
        <v>35.6</v>
      </c>
      <c r="DA188" s="23">
        <f>'2019'!CU15</f>
        <v>284</v>
      </c>
      <c r="DB188" s="23">
        <f>'2019'!CV15</f>
        <v>2206</v>
      </c>
      <c r="DC188" s="55">
        <f>'2019'!CW15</f>
        <v>55</v>
      </c>
      <c r="DD188" s="61">
        <f>'2019'!CX15</f>
        <v>3.9</v>
      </c>
      <c r="DE188" s="61">
        <f>'2019'!CY15</f>
        <v>5</v>
      </c>
      <c r="DF188" s="61">
        <f>'2019'!CZ15</f>
        <v>5</v>
      </c>
      <c r="DG188" s="73">
        <f>'2019'!DA15</f>
        <v>1.76</v>
      </c>
      <c r="DH188" s="62">
        <f>'2019'!DB15</f>
        <v>7</v>
      </c>
      <c r="DI188" s="22">
        <f>'2019'!DC15</f>
        <v>2839</v>
      </c>
      <c r="DJ188" s="23">
        <f>'2019'!DD15</f>
        <v>3040</v>
      </c>
      <c r="DK188" s="23">
        <f>'2019'!DE15</f>
        <v>15</v>
      </c>
      <c r="DL188" s="23">
        <f>'2019'!DF15</f>
        <v>12</v>
      </c>
      <c r="DM188" s="23">
        <f>'2019'!DG15</f>
        <v>435</v>
      </c>
      <c r="DN188" s="23">
        <f>'2019'!DH15</f>
        <v>262</v>
      </c>
      <c r="DO188" s="23">
        <f>'2019'!DI15</f>
        <v>72.099999999999994</v>
      </c>
      <c r="DP188" s="74">
        <f>'2019'!DJ15</f>
        <v>2.6</v>
      </c>
      <c r="DQ188" s="74">
        <f>'2019'!DK15</f>
        <v>4.9000000000000004</v>
      </c>
      <c r="DR188" s="74">
        <f>'2019'!DL15</f>
        <v>39.5</v>
      </c>
      <c r="DS188" s="23">
        <f>'2019'!DM15</f>
        <v>222</v>
      </c>
      <c r="DT188" s="23">
        <f>'2019'!DN15</f>
        <v>2478</v>
      </c>
      <c r="DU188" s="55">
        <f>'2019'!DO15</f>
        <v>46</v>
      </c>
      <c r="DV188" s="61">
        <f>'2019'!DP15</f>
        <v>3.5</v>
      </c>
      <c r="DW188" s="61">
        <f>'2019'!DQ15</f>
        <v>8</v>
      </c>
      <c r="DX188" s="61">
        <f>'2019'!DR15</f>
        <v>3</v>
      </c>
      <c r="DY188" s="73">
        <f>'2019'!DS15</f>
        <v>1.84</v>
      </c>
      <c r="DZ188" s="62">
        <f>'2019'!DT15</f>
        <v>8</v>
      </c>
      <c r="EA188" s="22">
        <f>'2019'!DU15</f>
        <v>3186</v>
      </c>
      <c r="EB188" s="23">
        <f>'2019'!DV15</f>
        <v>3352</v>
      </c>
      <c r="EC188" s="23">
        <f>'2019'!DW15</f>
        <v>17</v>
      </c>
      <c r="ED188" s="23">
        <f>'2019'!DX15</f>
        <v>15</v>
      </c>
      <c r="EE188" s="23">
        <f>'2019'!DY15</f>
        <v>493</v>
      </c>
      <c r="EF188" s="23">
        <f>'2019'!DZ15</f>
        <v>299</v>
      </c>
      <c r="EG188" s="23">
        <f>'2019'!EA15</f>
        <v>72.099999999999994</v>
      </c>
      <c r="EH188" s="24">
        <f>'2019'!EB15</f>
        <v>3.1</v>
      </c>
      <c r="EI188" s="24">
        <f>'2019'!EC15</f>
        <v>2.6</v>
      </c>
      <c r="EJ188" s="24">
        <f>'2019'!ED15</f>
        <v>37.700000000000003</v>
      </c>
      <c r="EK188" s="23">
        <f>'2019'!EE15</f>
        <v>127</v>
      </c>
      <c r="EL188" s="23">
        <f>'2019'!EF15</f>
        <v>1859</v>
      </c>
      <c r="EM188" s="55">
        <f>'2019'!EG15</f>
        <v>37</v>
      </c>
      <c r="EN188" s="73">
        <f>'2019'!EH15</f>
        <v>2.4</v>
      </c>
      <c r="EO188" s="61">
        <f>'2019'!EI15</f>
        <v>9</v>
      </c>
      <c r="EP188" s="61">
        <f>'2019'!EJ15</f>
        <v>1</v>
      </c>
      <c r="EQ188" s="73">
        <f>'2019'!EK15</f>
        <v>1.32</v>
      </c>
      <c r="ER188" s="62">
        <f>'2019'!EL15</f>
        <v>4</v>
      </c>
    </row>
    <row r="189" spans="1:148" ht="15.75" customHeight="1" x14ac:dyDescent="0.2">
      <c r="A189" s="111">
        <f t="shared" si="8"/>
        <v>187</v>
      </c>
      <c r="B189" s="109">
        <f>'2015'!A10</f>
        <v>8</v>
      </c>
      <c r="C189" s="109">
        <v>2015</v>
      </c>
      <c r="D189" s="86" t="str">
        <f>'2015'!B10</f>
        <v>Shane Carden</v>
      </c>
      <c r="E189" s="86" t="str" cm="1">
        <f t="array" ref="E189">_xlfn.IFS(F189&gt;13,"Cornerstone",AND(F189&gt;11.5,F189&lt;13),"Elite",AND(F189&gt;10,F189&lt;11.5),"Elite Upside",AND(F189&gt;=8.5,F189&lt;10),"Upside",AND(F189&gt;6.25,F189&lt;8.5),"Upside Lite",AND(F189&gt;4.5,F189&lt;6.25),"Outlier",AND(F189&gt;=3.5,F189&lt;4.5),"Outlier Lite",F189&lt;3.5,"Purgatory")</f>
        <v>Purgatory</v>
      </c>
      <c r="F189" s="11">
        <f>'2015'!C10</f>
        <v>1.8864062500000003</v>
      </c>
      <c r="G189" s="11">
        <f t="shared" si="9"/>
        <v>9.6</v>
      </c>
      <c r="H189" s="245">
        <f t="shared" si="10"/>
        <v>-0.98597552026596258</v>
      </c>
      <c r="I189" s="43" t="str">
        <f>'2015'!D10</f>
        <v>East Carolina</v>
      </c>
      <c r="J189" s="14">
        <f>'2015'!E10</f>
        <v>6</v>
      </c>
      <c r="K189" s="44">
        <f>'2015'!F10</f>
        <v>33548</v>
      </c>
      <c r="L189" s="15">
        <f>'2015'!G10</f>
        <v>33.915068493150685</v>
      </c>
      <c r="M189" s="15" t="str">
        <f>'2015'!H10</f>
        <v>SR</v>
      </c>
      <c r="N189" s="15">
        <f>'2015'!I10</f>
        <v>23.487671232876714</v>
      </c>
      <c r="O189" s="15" t="str">
        <f>'2015'!J10</f>
        <v>Distributor</v>
      </c>
      <c r="P189" s="14">
        <f>'2015'!K10</f>
        <v>74</v>
      </c>
      <c r="Q189" s="14">
        <f>'2015'!L10</f>
        <v>221</v>
      </c>
      <c r="R189" s="15">
        <f t="shared" si="11"/>
        <v>28.374406566198086</v>
      </c>
      <c r="S189" s="14">
        <f>'2015'!M10</f>
        <v>4.9400000000000004</v>
      </c>
      <c r="T189" s="16">
        <f>'2015'!N10</f>
        <v>0</v>
      </c>
      <c r="U189" s="46">
        <f>'2015'!O10</f>
        <v>0</v>
      </c>
      <c r="V189" s="47">
        <f>'2015'!P10</f>
        <v>0</v>
      </c>
      <c r="W189" s="47">
        <f>'2015'!Q10</f>
        <v>0.87749929597296539</v>
      </c>
      <c r="X189" s="47">
        <f>'2015'!R10</f>
        <v>0.97045720984759676</v>
      </c>
      <c r="Y189" s="47">
        <f>'2015'!S10</f>
        <v>0.97766287487073422</v>
      </c>
      <c r="Z189" s="17">
        <f>'2015'!T10</f>
        <v>0.97766287487073422</v>
      </c>
      <c r="AA189" s="17">
        <f>'2015'!U10</f>
        <v>0.73324715615305069</v>
      </c>
      <c r="AB189" s="17">
        <f>'2015'!V10</f>
        <v>0</v>
      </c>
      <c r="AC189" s="17">
        <f>'2015'!W10</f>
        <v>0.12532411408815902</v>
      </c>
      <c r="AD189" s="17">
        <f>'2015'!X10</f>
        <v>0.12532411408815902</v>
      </c>
      <c r="AE189" s="18">
        <f>'2015'!Y10</f>
        <v>9.3993085566119267E-2</v>
      </c>
      <c r="AF189" s="19">
        <f>'2015'!Z10</f>
        <v>20.832876712328765</v>
      </c>
      <c r="AG189" s="20">
        <f>'2015'!AA10</f>
        <v>74.218893212448876</v>
      </c>
      <c r="AH189" s="71">
        <f>'2015'!AB10</f>
        <v>0.70491803278688525</v>
      </c>
      <c r="AI189" s="102">
        <f>'2015'!AC10</f>
        <v>12.027989821882951</v>
      </c>
      <c r="AJ189" s="71">
        <f>'2015'!AD10</f>
        <v>0.73</v>
      </c>
      <c r="AK189" s="71">
        <f>'2015'!AE10</f>
        <v>2.8999999999999998E-2</v>
      </c>
      <c r="AL189" s="71">
        <f>'2015'!AF10</f>
        <v>2.2000000000000002E-2</v>
      </c>
      <c r="AM189" s="70">
        <f>'2015'!AG10</f>
        <v>0.495</v>
      </c>
      <c r="AN189" s="20">
        <f>'2015'!AH10</f>
        <v>4.3939393939393936</v>
      </c>
      <c r="AO189" s="20">
        <f>'2015'!AI10</f>
        <v>0.12121212121212122</v>
      </c>
      <c r="AP189" s="76">
        <f>'2015'!AJ10</f>
        <v>1.41</v>
      </c>
      <c r="AQ189" s="21">
        <f>'2015'!AK10</f>
        <v>3</v>
      </c>
      <c r="AR189" s="21">
        <f>'2015'!AL10</f>
        <v>4</v>
      </c>
      <c r="AS189" s="21">
        <f>'2015'!AM10</f>
        <v>3</v>
      </c>
      <c r="AT189" s="21">
        <f>'2015'!AN10</f>
        <v>0</v>
      </c>
      <c r="AU189" s="21">
        <f>'2015'!AO10</f>
        <v>9</v>
      </c>
      <c r="AV189" s="21">
        <f>'2015'!AP10</f>
        <v>5</v>
      </c>
      <c r="AW189" s="21">
        <f>'2015'!AQ10</f>
        <v>4</v>
      </c>
      <c r="AX189" s="21">
        <f>'2015'!AR10</f>
        <v>2</v>
      </c>
      <c r="AY189" s="21">
        <f>'2015'!AS10</f>
        <v>1</v>
      </c>
      <c r="AZ189" s="21">
        <f>'2015'!AT10</f>
        <v>0</v>
      </c>
      <c r="BA189" s="21">
        <f>'2015'!AU10</f>
        <v>0</v>
      </c>
      <c r="BB189" s="21">
        <f>'2015'!AV10</f>
        <v>0</v>
      </c>
      <c r="BC189" s="21">
        <f>'2015'!AW10</f>
        <v>5.8</v>
      </c>
      <c r="BD189" s="21">
        <f>'2015'!AX10</f>
        <v>4.6399999999999997</v>
      </c>
      <c r="BE189" s="21">
        <f>'2015'!AY10</f>
        <v>0.26250000000000001</v>
      </c>
      <c r="BF189" s="130">
        <f>'2015'!AZ10</f>
        <v>0.13125000000000001</v>
      </c>
      <c r="BG189" s="103">
        <f>'2015'!BA10</f>
        <v>0</v>
      </c>
      <c r="BH189" s="23">
        <f>'2015'!BB10</f>
        <v>1</v>
      </c>
      <c r="BI189" s="23">
        <f>'2015'!BC10</f>
        <v>0</v>
      </c>
      <c r="BJ189" s="23">
        <f>'2015'!BD10</f>
        <v>0</v>
      </c>
      <c r="BK189" s="23">
        <f>'2015'!BE10</f>
        <v>0</v>
      </c>
      <c r="BL189" s="23">
        <f>'2015'!BF10</f>
        <v>0</v>
      </c>
      <c r="BM189" s="23">
        <f>'2015'!BG10</f>
        <v>0</v>
      </c>
      <c r="BN189" s="74">
        <f>'2015'!BH10</f>
        <v>0</v>
      </c>
      <c r="BO189" s="74">
        <f>'2015'!BI10</f>
        <v>0</v>
      </c>
      <c r="BP189" s="74">
        <f>'2015'!BJ10</f>
        <v>0</v>
      </c>
      <c r="BQ189" s="23">
        <f>'2015'!BK10</f>
        <v>0</v>
      </c>
      <c r="BR189" s="23">
        <f>'2015'!BL10</f>
        <v>1</v>
      </c>
      <c r="BS189" s="55">
        <f>'2015'!BM10</f>
        <v>0</v>
      </c>
      <c r="BT189" s="61">
        <f>'2015'!BN10</f>
        <v>0</v>
      </c>
      <c r="BU189" s="61">
        <f>'2015'!BO10</f>
        <v>0</v>
      </c>
      <c r="BV189" s="61">
        <f>'2015'!BP10</f>
        <v>0</v>
      </c>
      <c r="BW189" s="72">
        <f>'2015'!BQ10</f>
        <v>0</v>
      </c>
      <c r="BX189" s="61">
        <f>'2015'!BR10</f>
        <v>0</v>
      </c>
      <c r="BY189" s="22">
        <f>'2015'!BS10</f>
        <v>0</v>
      </c>
      <c r="BZ189" s="23">
        <f>'2015'!BT10</f>
        <v>1</v>
      </c>
      <c r="CA189" s="23">
        <f>'2015'!BU10</f>
        <v>0</v>
      </c>
      <c r="CB189" s="23">
        <f>'2015'!BV10</f>
        <v>0</v>
      </c>
      <c r="CC189" s="23">
        <f>'2015'!BW10</f>
        <v>0</v>
      </c>
      <c r="CD189" s="23">
        <f>'2015'!BX10</f>
        <v>0</v>
      </c>
      <c r="CE189" s="23">
        <f>'2015'!BY10</f>
        <v>0</v>
      </c>
      <c r="CF189" s="74">
        <f>'2015'!BZ10</f>
        <v>0</v>
      </c>
      <c r="CG189" s="74">
        <f>'2015'!CA10</f>
        <v>0</v>
      </c>
      <c r="CH189" s="74">
        <f>'2015'!CB10</f>
        <v>0</v>
      </c>
      <c r="CI189" s="23">
        <f>'2015'!CC10</f>
        <v>0</v>
      </c>
      <c r="CJ189" s="23">
        <f>'2015'!CD10</f>
        <v>1</v>
      </c>
      <c r="CK189" s="55">
        <f>'2015'!CE10</f>
        <v>0</v>
      </c>
      <c r="CL189" s="61">
        <f>'2015'!CF10</f>
        <v>0</v>
      </c>
      <c r="CM189" s="61">
        <f>'2015'!CG10</f>
        <v>0</v>
      </c>
      <c r="CN189" s="61">
        <f>'2015'!CH10</f>
        <v>0</v>
      </c>
      <c r="CO189" s="73">
        <f>'2015'!CI10</f>
        <v>0</v>
      </c>
      <c r="CP189" s="62">
        <f>'2015'!CJ10</f>
        <v>0</v>
      </c>
      <c r="CQ189" s="22">
        <f>'2015'!CK10</f>
        <v>3116</v>
      </c>
      <c r="CR189" s="23">
        <f>'2015'!CL10</f>
        <v>3551</v>
      </c>
      <c r="CS189" s="23">
        <f>'2015'!CM10</f>
        <v>23</v>
      </c>
      <c r="CT189" s="23">
        <f>'2015'!CN10</f>
        <v>10</v>
      </c>
      <c r="CU189" s="23">
        <f>'2015'!CO10</f>
        <v>413</v>
      </c>
      <c r="CV189" s="23">
        <f>'2015'!CP10</f>
        <v>273</v>
      </c>
      <c r="CW189" s="23">
        <f>'2015'!CQ10</f>
        <v>0</v>
      </c>
      <c r="CX189" s="24">
        <f>'2015'!CR10</f>
        <v>0</v>
      </c>
      <c r="CY189" s="24">
        <f>'2015'!CS10</f>
        <v>0</v>
      </c>
      <c r="CZ189" s="23">
        <f>'2015'!CT10</f>
        <v>0</v>
      </c>
      <c r="DA189" s="23">
        <f>'2015'!CU10</f>
        <v>0</v>
      </c>
      <c r="DB189" s="23">
        <f>'2015'!CV10</f>
        <v>1</v>
      </c>
      <c r="DC189" s="55">
        <f>'2015'!CW10</f>
        <v>0</v>
      </c>
      <c r="DD189" s="61">
        <f>'2015'!CX10</f>
        <v>0</v>
      </c>
      <c r="DE189" s="61">
        <f>'2015'!CY10</f>
        <v>0</v>
      </c>
      <c r="DF189" s="61">
        <f>'2015'!CZ10</f>
        <v>0</v>
      </c>
      <c r="DG189" s="73">
        <f>'2015'!DA10</f>
        <v>0</v>
      </c>
      <c r="DH189" s="62">
        <f>'2015'!DB10</f>
        <v>0</v>
      </c>
      <c r="DI189" s="22">
        <f>'2015'!DC10</f>
        <v>4139</v>
      </c>
      <c r="DJ189" s="23">
        <f>'2015'!DD10</f>
        <v>4265</v>
      </c>
      <c r="DK189" s="23">
        <f>'2015'!DE10</f>
        <v>33</v>
      </c>
      <c r="DL189" s="23">
        <f>'2015'!DF10</f>
        <v>10</v>
      </c>
      <c r="DM189" s="23">
        <f>'2015'!DG10</f>
        <v>549</v>
      </c>
      <c r="DN189" s="23">
        <f>'2015'!DH10</f>
        <v>387</v>
      </c>
      <c r="DO189" s="23">
        <f>'2015'!DI10</f>
        <v>0</v>
      </c>
      <c r="DP189" s="74">
        <f>'2015'!DJ10</f>
        <v>0</v>
      </c>
      <c r="DQ189" s="74">
        <f>'2015'!DK10</f>
        <v>0</v>
      </c>
      <c r="DR189" s="74">
        <f>'2015'!DL10</f>
        <v>0</v>
      </c>
      <c r="DS189" s="23">
        <f>'2015'!DM10</f>
        <v>0</v>
      </c>
      <c r="DT189" s="23">
        <f>'2015'!DN10</f>
        <v>1</v>
      </c>
      <c r="DU189" s="55">
        <f>'2015'!DO10</f>
        <v>0</v>
      </c>
      <c r="DV189" s="61">
        <f>'2015'!DP10</f>
        <v>0</v>
      </c>
      <c r="DW189" s="61">
        <f>'2015'!DQ10</f>
        <v>0</v>
      </c>
      <c r="DX189" s="61">
        <f>'2015'!DR10</f>
        <v>0</v>
      </c>
      <c r="DY189" s="73">
        <f>'2015'!DS10</f>
        <v>0</v>
      </c>
      <c r="DZ189" s="62">
        <f>'2015'!DT10</f>
        <v>0</v>
      </c>
      <c r="EA189" s="22">
        <f>'2015'!DU10</f>
        <v>4727</v>
      </c>
      <c r="EB189" s="23">
        <f>'2015'!DV10</f>
        <v>4835</v>
      </c>
      <c r="EC189" s="23">
        <f>'2015'!DW10</f>
        <v>30</v>
      </c>
      <c r="ED189" s="23">
        <f>'2015'!DX10</f>
        <v>10</v>
      </c>
      <c r="EE189" s="23">
        <f>'2015'!DY10</f>
        <v>624</v>
      </c>
      <c r="EF189" s="23">
        <f>'2015'!DZ10</f>
        <v>393</v>
      </c>
      <c r="EG189" s="23">
        <f>'2015'!EA10</f>
        <v>73</v>
      </c>
      <c r="EH189" s="24">
        <f>'2015'!EB10</f>
        <v>2.9</v>
      </c>
      <c r="EI189" s="24">
        <f>'2015'!EC10</f>
        <v>2.2000000000000002</v>
      </c>
      <c r="EJ189" s="24">
        <f>'2015'!ED10</f>
        <v>49.5</v>
      </c>
      <c r="EK189" s="23">
        <f>'2015'!EE10</f>
        <v>290</v>
      </c>
      <c r="EL189" s="23">
        <f>'2015'!EF10</f>
        <v>2314</v>
      </c>
      <c r="EM189" s="55">
        <f>'2015'!EG10</f>
        <v>66</v>
      </c>
      <c r="EN189" s="73">
        <f>'2015'!EH10</f>
        <v>4.3939393939393936</v>
      </c>
      <c r="EO189" s="61">
        <f>'2015'!EI10</f>
        <v>6</v>
      </c>
      <c r="EP189" s="61">
        <f>'2015'!EJ10</f>
        <v>8</v>
      </c>
      <c r="EQ189" s="73">
        <f>'2015'!EK10</f>
        <v>1.41</v>
      </c>
      <c r="ER189" s="62">
        <f>'2015'!EL10</f>
        <v>9</v>
      </c>
    </row>
    <row r="190" spans="1:148" ht="15.75" customHeight="1" x14ac:dyDescent="0.2">
      <c r="A190" s="111">
        <f t="shared" si="8"/>
        <v>188</v>
      </c>
      <c r="B190" s="109">
        <f>'2026 - WIP'!A33</f>
        <v>31</v>
      </c>
      <c r="C190" s="109">
        <v>2026</v>
      </c>
      <c r="D190" s="86" t="str">
        <f>'2026 - WIP'!B33</f>
        <v>Haynes King</v>
      </c>
      <c r="E190" s="86" t="str" cm="1">
        <f t="array" ref="E190">_xlfn.IFS(F190&gt;13,"Cornerstone",AND(F190&gt;11.5,F190&lt;13),"Elite",AND(F190&gt;10,F190&lt;11.5),"Elite Upside",AND(F190&gt;=8.5,F190&lt;10),"Upside",AND(F190&gt;6.25,F190&lt;8.5),"Upside Lite",AND(F190&gt;4.5,F190&lt;6.25),"Outlier",AND(F190&gt;=3.5,F190&lt;4.5),"Outlier Lite",F190&lt;3.5,"Purgatory")</f>
        <v>Purgatory</v>
      </c>
      <c r="F190" s="11">
        <f>'2026 - WIP'!C33</f>
        <v>1.8637500000000005</v>
      </c>
      <c r="G190" s="11">
        <f t="shared" si="9"/>
        <v>9.1</v>
      </c>
      <c r="H190" s="245">
        <f t="shared" si="10"/>
        <v>-0.99258977435948847</v>
      </c>
      <c r="I190" s="43" t="str">
        <f>'2026 - WIP'!D33</f>
        <v>Georgia Tech</v>
      </c>
      <c r="J190" s="14">
        <f>'2026 - WIP'!E33</f>
        <v>4</v>
      </c>
      <c r="K190" s="44">
        <f>'2026 - WIP'!F33</f>
        <v>36900</v>
      </c>
      <c r="L190" s="15">
        <f>'2026 - WIP'!G33</f>
        <v>24.731506849315068</v>
      </c>
      <c r="M190" s="15" t="str">
        <f>'2026 - WIP'!H33</f>
        <v>RS SR</v>
      </c>
      <c r="N190" s="15">
        <f>'2026 - WIP'!I33</f>
        <v>25.312328767123287</v>
      </c>
      <c r="O190" s="15" t="str">
        <f>'2026 - WIP'!J33</f>
        <v>Game Manager</v>
      </c>
      <c r="P190" s="14">
        <f>'2026 - WIP'!K33</f>
        <v>75</v>
      </c>
      <c r="Q190" s="14">
        <f>'2026 - WIP'!L33</f>
        <v>215</v>
      </c>
      <c r="R190" s="15">
        <f t="shared" si="11"/>
        <v>26.872859790164025</v>
      </c>
      <c r="S190" s="14">
        <f>'2026 - WIP'!M33</f>
        <v>4.7</v>
      </c>
      <c r="T190" s="16">
        <f>'2026 - WIP'!N33</f>
        <v>0</v>
      </c>
      <c r="U190" s="46">
        <f>'2026 - WIP'!O33</f>
        <v>0.11985617259288853</v>
      </c>
      <c r="V190" s="47">
        <f>'2026 - WIP'!P33</f>
        <v>0.46334979111279911</v>
      </c>
      <c r="W190" s="47">
        <f>'2026 - WIP'!Q33</f>
        <v>0.98711250435388365</v>
      </c>
      <c r="X190" s="47">
        <f>'2026 - WIP'!R33</f>
        <v>0.68134715025906734</v>
      </c>
      <c r="Y190" s="47">
        <f>'2026 - WIP'!S33</f>
        <v>0.52494802494802495</v>
      </c>
      <c r="Z190" s="17">
        <f>'2026 - WIP'!T33</f>
        <v>0.83422982730647544</v>
      </c>
      <c r="AA190" s="17">
        <f>'2026 - WIP'!U33</f>
        <v>0.75080684457582791</v>
      </c>
      <c r="AB190" s="17">
        <f>'2026 - WIP'!V33</f>
        <v>0.23714285714285716</v>
      </c>
      <c r="AC190" s="17">
        <f>'2026 - WIP'!W33</f>
        <v>0.15116279069767441</v>
      </c>
      <c r="AD190" s="17">
        <f>'2026 - WIP'!X33</f>
        <v>0.19415282392026578</v>
      </c>
      <c r="AE190" s="18">
        <f>'2026 - WIP'!Y33</f>
        <v>0.1747375415282392</v>
      </c>
      <c r="AF190" s="19">
        <f>'2026 - WIP'!Z33</f>
        <v>22.657534246575342</v>
      </c>
      <c r="AG190" s="20">
        <f>'2026 - WIP'!AA33</f>
        <v>88.120514435267353</v>
      </c>
      <c r="AH190" s="71">
        <f>'2026 - WIP'!AB33</f>
        <v>0.7232472324723247</v>
      </c>
      <c r="AI190" s="102">
        <f>'2026 - WIP'!AC33</f>
        <v>11.222222222222221</v>
      </c>
      <c r="AJ190" s="71">
        <f>'2026 - WIP'!AD33</f>
        <v>0.82299999999999995</v>
      </c>
      <c r="AK190" s="71">
        <f>'2026 - WIP'!AE33</f>
        <v>5.4000000000000006E-2</v>
      </c>
      <c r="AL190" s="71">
        <f>'2026 - WIP'!AF33</f>
        <v>0</v>
      </c>
      <c r="AM190" s="70">
        <f>'2026 - WIP'!AG33</f>
        <v>0.52</v>
      </c>
      <c r="AN190" s="20">
        <f>'2026 - WIP'!AH33</f>
        <v>7.8</v>
      </c>
      <c r="AO190" s="20">
        <f>'2026 - WIP'!AI33</f>
        <v>0.25</v>
      </c>
      <c r="AP190" s="76">
        <f>'2026 - WIP'!AJ33</f>
        <v>2.63</v>
      </c>
      <c r="AQ190" s="21">
        <f>'2026 - WIP'!AK33</f>
        <v>0</v>
      </c>
      <c r="AR190" s="21">
        <f>'2026 - WIP'!AL33</f>
        <v>3</v>
      </c>
      <c r="AS190" s="21">
        <f>'2026 - WIP'!AM33</f>
        <v>10</v>
      </c>
      <c r="AT190" s="21">
        <f>'2026 - WIP'!AN33</f>
        <v>2</v>
      </c>
      <c r="AU190" s="21">
        <f>'2026 - WIP'!AO33</f>
        <v>10</v>
      </c>
      <c r="AV190" s="21">
        <f>'2026 - WIP'!AP33</f>
        <v>6</v>
      </c>
      <c r="AW190" s="21">
        <f>'2026 - WIP'!AQ33</f>
        <v>7</v>
      </c>
      <c r="AX190" s="21">
        <f>'2026 - WIP'!AR33</f>
        <v>9</v>
      </c>
      <c r="AY190" s="21">
        <f>'2026 - WIP'!AS33</f>
        <v>8</v>
      </c>
      <c r="AZ190" s="21">
        <f>'2026 - WIP'!AT33</f>
        <v>5</v>
      </c>
      <c r="BA190" s="21">
        <f>'2026 - WIP'!AU33</f>
        <v>0</v>
      </c>
      <c r="BB190" s="21">
        <f>'2026 - WIP'!AV33</f>
        <v>0</v>
      </c>
      <c r="BC190" s="21">
        <f>'2026 - WIP'!AW33</f>
        <v>8.9700000000000006</v>
      </c>
      <c r="BD190" s="21">
        <f>'2026 - WIP'!AX33</f>
        <v>6.7275000000000009</v>
      </c>
      <c r="BE190" s="21">
        <f>'2026 - WIP'!AY33</f>
        <v>1.0874999999999999</v>
      </c>
      <c r="BF190" s="130">
        <f>'2026 - WIP'!AZ33</f>
        <v>0</v>
      </c>
      <c r="BG190" s="103">
        <f>'2026 - WIP'!BA33</f>
        <v>300</v>
      </c>
      <c r="BH190" s="23">
        <f>'2026 - WIP'!BB33</f>
        <v>2503</v>
      </c>
      <c r="BI190" s="23">
        <f>'2026 - WIP'!BC33</f>
        <v>2</v>
      </c>
      <c r="BJ190" s="23">
        <f>'2026 - WIP'!BD33</f>
        <v>3</v>
      </c>
      <c r="BK190" s="23">
        <f>'2026 - WIP'!BE33</f>
        <v>35</v>
      </c>
      <c r="BL190" s="23">
        <f>'2026 - WIP'!BF33</f>
        <v>22</v>
      </c>
      <c r="BM190" s="23">
        <f>'2026 - WIP'!BG33</f>
        <v>68.599999999999994</v>
      </c>
      <c r="BN190" s="74">
        <f>'2026 - WIP'!BH33</f>
        <v>2.8</v>
      </c>
      <c r="BO190" s="74">
        <f>'2026 - WIP'!BI33</f>
        <v>2.5</v>
      </c>
      <c r="BP190" s="74">
        <f>'2026 - WIP'!BJ33</f>
        <v>40</v>
      </c>
      <c r="BQ190" s="23">
        <f>'2026 - WIP'!BK33</f>
        <v>29</v>
      </c>
      <c r="BR190" s="23">
        <f>'2026 - WIP'!BL33</f>
        <v>2308</v>
      </c>
      <c r="BS190" s="55">
        <f>'2026 - WIP'!BM33</f>
        <v>5</v>
      </c>
      <c r="BT190" s="61">
        <f>'2026 - WIP'!BN33</f>
        <v>5.8</v>
      </c>
      <c r="BU190" s="61">
        <f>'2026 - WIP'!BO33</f>
        <v>0</v>
      </c>
      <c r="BV190" s="61">
        <f>'2026 - WIP'!BP33</f>
        <v>2</v>
      </c>
      <c r="BW190" s="72">
        <f>'2026 - WIP'!BQ33</f>
        <v>7.6</v>
      </c>
      <c r="BX190" s="61">
        <f>'2026 - WIP'!BR33</f>
        <v>2</v>
      </c>
      <c r="BY190" s="22">
        <f>'2026 - WIP'!BS33</f>
        <v>1220</v>
      </c>
      <c r="BZ190" s="23">
        <f>'2026 - WIP'!BT33</f>
        <v>2633</v>
      </c>
      <c r="CA190" s="23">
        <f>'2026 - WIP'!BU33</f>
        <v>7</v>
      </c>
      <c r="CB190" s="23">
        <f>'2026 - WIP'!BV33</f>
        <v>6</v>
      </c>
      <c r="CC190" s="23">
        <f>'2026 - WIP'!BW33</f>
        <v>188</v>
      </c>
      <c r="CD190" s="23">
        <f>'2026 - WIP'!BX33</f>
        <v>104</v>
      </c>
      <c r="CE190" s="23">
        <f>'2026 - WIP'!BY33</f>
        <v>66.900000000000006</v>
      </c>
      <c r="CF190" s="74">
        <f>'2026 - WIP'!BZ33</f>
        <v>2</v>
      </c>
      <c r="CG190" s="74">
        <f>'2026 - WIP'!CA33</f>
        <v>5.2</v>
      </c>
      <c r="CH190" s="74">
        <f>'2026 - WIP'!CB33</f>
        <v>37</v>
      </c>
      <c r="CI190" s="23">
        <f>'2026 - WIP'!CC33</f>
        <v>117</v>
      </c>
      <c r="CJ190" s="23">
        <f>'2026 - WIP'!CD33</f>
        <v>1836</v>
      </c>
      <c r="CK190" s="55">
        <f>'2026 - WIP'!CE33</f>
        <v>24</v>
      </c>
      <c r="CL190" s="61">
        <f>'2026 - WIP'!CF33</f>
        <v>4.9000000000000004</v>
      </c>
      <c r="CM190" s="61">
        <f>'2026 - WIP'!CG33</f>
        <v>1</v>
      </c>
      <c r="CN190" s="61">
        <f>'2026 - WIP'!CH33</f>
        <v>2</v>
      </c>
      <c r="CO190" s="73">
        <f>'2026 - WIP'!CI33</f>
        <v>1.42</v>
      </c>
      <c r="CP190" s="62">
        <f>'2026 - WIP'!CJ33</f>
        <v>5</v>
      </c>
      <c r="CQ190" s="22">
        <f>'2026 - WIP'!CK33</f>
        <v>2834</v>
      </c>
      <c r="CR190" s="23">
        <f>'2026 - WIP'!CL33</f>
        <v>2871</v>
      </c>
      <c r="CS190" s="23">
        <f>'2026 - WIP'!CM33</f>
        <v>27</v>
      </c>
      <c r="CT190" s="23">
        <f>'2026 - WIP'!CN33</f>
        <v>16</v>
      </c>
      <c r="CU190" s="23">
        <f>'2026 - WIP'!CO33</f>
        <v>370</v>
      </c>
      <c r="CV190" s="23">
        <f>'2026 - WIP'!CP33</f>
        <v>225</v>
      </c>
      <c r="CW190" s="23">
        <f>'2026 - WIP'!CQ33</f>
        <v>69.5</v>
      </c>
      <c r="CX190" s="24">
        <f>'2026 - WIP'!CR33</f>
        <v>5.4</v>
      </c>
      <c r="CY190" s="24">
        <f>'2026 - WIP'!CS33</f>
        <v>3.9</v>
      </c>
      <c r="CZ190" s="23">
        <f>'2026 - WIP'!CT33</f>
        <v>37.1</v>
      </c>
      <c r="DA190" s="23">
        <f>'2026 - WIP'!CU33</f>
        <v>811</v>
      </c>
      <c r="DB190" s="23">
        <f>'2026 - WIP'!CV33</f>
        <v>2744</v>
      </c>
      <c r="DC190" s="55">
        <f>'2026 - WIP'!CW33</f>
        <v>114</v>
      </c>
      <c r="DD190" s="61">
        <f>'2026 - WIP'!CX33</f>
        <v>7.1</v>
      </c>
      <c r="DE190" s="61">
        <f>'2026 - WIP'!CY33</f>
        <v>10</v>
      </c>
      <c r="DF190" s="61">
        <f>'2026 - WIP'!CZ33</f>
        <v>19</v>
      </c>
      <c r="DG190" s="73">
        <f>'2026 - WIP'!DA33</f>
        <v>3.11</v>
      </c>
      <c r="DH190" s="62">
        <f>'2026 - WIP'!DB33</f>
        <v>27</v>
      </c>
      <c r="DI190" s="22">
        <f>'2026 - WIP'!DC33</f>
        <v>2104</v>
      </c>
      <c r="DJ190" s="23">
        <f>'2026 - WIP'!DD33</f>
        <v>3088</v>
      </c>
      <c r="DK190" s="23">
        <f>'2026 - WIP'!DE33</f>
        <v>14</v>
      </c>
      <c r="DL190" s="23">
        <f>'2026 - WIP'!DF33</f>
        <v>2</v>
      </c>
      <c r="DM190" s="23">
        <f>'2026 - WIP'!DG33</f>
        <v>271</v>
      </c>
      <c r="DN190" s="23">
        <f>'2026 - WIP'!DH33</f>
        <v>196</v>
      </c>
      <c r="DO190" s="23">
        <f>'2026 - WIP'!DI33</f>
        <v>82.3</v>
      </c>
      <c r="DP190" s="74">
        <f>'2026 - WIP'!DJ33</f>
        <v>2.8</v>
      </c>
      <c r="DQ190" s="74">
        <f>'2026 - WIP'!DK33</f>
        <v>1</v>
      </c>
      <c r="DR190" s="74">
        <f>'2026 - WIP'!DL33</f>
        <v>52</v>
      </c>
      <c r="DS190" s="23">
        <f>'2026 - WIP'!DM33</f>
        <v>581</v>
      </c>
      <c r="DT190" s="23">
        <f>'2026 - WIP'!DN33</f>
        <v>2450</v>
      </c>
      <c r="DU190" s="55">
        <f>'2026 - WIP'!DO33</f>
        <v>123</v>
      </c>
      <c r="DV190" s="61">
        <f>'2026 - WIP'!DP33</f>
        <v>4.7</v>
      </c>
      <c r="DW190" s="61">
        <f>'2026 - WIP'!DQ33</f>
        <v>11</v>
      </c>
      <c r="DX190" s="61">
        <f>'2026 - WIP'!DR33</f>
        <v>17</v>
      </c>
      <c r="DY190" s="73">
        <f>'2026 - WIP'!DS33</f>
        <v>2.63</v>
      </c>
      <c r="DZ190" s="62">
        <f>'2026 - WIP'!DT33</f>
        <v>22</v>
      </c>
      <c r="EA190" s="22">
        <f>'2026 - WIP'!DU33</f>
        <v>505</v>
      </c>
      <c r="EB190" s="23">
        <f>'2026 - WIP'!DV33</f>
        <v>962</v>
      </c>
      <c r="EC190" s="23">
        <f>'2026 - WIP'!DW33</f>
        <v>2</v>
      </c>
      <c r="ED190" s="23">
        <f>'2026 - WIP'!DX33</f>
        <v>1</v>
      </c>
      <c r="EE190" s="23">
        <f>'2026 - WIP'!DY33</f>
        <v>66</v>
      </c>
      <c r="EF190" s="23">
        <f>'2026 - WIP'!DZ33</f>
        <v>45</v>
      </c>
      <c r="EG190" s="23">
        <f>'2026 - WIP'!EA33</f>
        <v>81.400000000000006</v>
      </c>
      <c r="EH190" s="24">
        <f>'2026 - WIP'!EB33</f>
        <v>4.3</v>
      </c>
      <c r="EI190" s="24">
        <f>'2026 - WIP'!EC33</f>
        <v>0</v>
      </c>
      <c r="EJ190" s="24">
        <f>'2026 - WIP'!ED33</f>
        <v>37.5</v>
      </c>
      <c r="EK190" s="23">
        <f>'2026 - WIP'!EE33</f>
        <v>156</v>
      </c>
      <c r="EL190" s="23">
        <f>'2026 - WIP'!EF33</f>
        <v>1032</v>
      </c>
      <c r="EM190" s="55">
        <f>'2026 - WIP'!EG33</f>
        <v>20</v>
      </c>
      <c r="EN190" s="73">
        <f>'2026 - WIP'!EH33</f>
        <v>7.8</v>
      </c>
      <c r="EO190" s="61">
        <f>'2026 - WIP'!EI33</f>
        <v>5</v>
      </c>
      <c r="EP190" s="61">
        <f>'2026 - WIP'!EJ33</f>
        <v>5</v>
      </c>
      <c r="EQ190" s="73">
        <f>'2026 - WIP'!EK33</f>
        <v>2.29</v>
      </c>
      <c r="ER190" s="62">
        <f>'2026 - WIP'!EL33</f>
        <v>9</v>
      </c>
    </row>
    <row r="191" spans="1:148" ht="15.75" customHeight="1" x14ac:dyDescent="0.2">
      <c r="A191" s="111">
        <f t="shared" si="8"/>
        <v>189</v>
      </c>
      <c r="B191" s="109">
        <f>'2020'!A20</f>
        <v>18</v>
      </c>
      <c r="C191" s="109">
        <v>2020</v>
      </c>
      <c r="D191" s="86" t="str">
        <f>'2020'!B20</f>
        <v>Anthony Gordon</v>
      </c>
      <c r="E191" s="86" t="str" cm="1">
        <f t="array" ref="E191">_xlfn.IFS(F191&gt;13,"Cornerstone",AND(F191&gt;11.5,F191&lt;13),"Elite",AND(F191&gt;10,F191&lt;11.5),"Elite Upside",AND(F191&gt;=8.5,F191&lt;10),"Upside",AND(F191&gt;6.25,F191&lt;8.5),"Upside Lite",AND(F191&gt;4.5,F191&lt;6.25),"Outlier",AND(F191&gt;=3.5,F191&lt;4.5),"Outlier Lite",F191&lt;3.5,"Purgatory")</f>
        <v>Purgatory</v>
      </c>
      <c r="F191" s="11">
        <f>'2020'!C20</f>
        <v>1.7824999999999998</v>
      </c>
      <c r="G191" s="11">
        <f t="shared" si="9"/>
        <v>8.6</v>
      </c>
      <c r="H191" s="245">
        <f t="shared" si="10"/>
        <v>-1.0163098580052372</v>
      </c>
      <c r="I191" s="43" t="str">
        <f>'2020'!D20</f>
        <v>Washington State</v>
      </c>
      <c r="J191" s="14">
        <f>'2020'!E20</f>
        <v>5</v>
      </c>
      <c r="K191" s="44">
        <f>'2020'!F20</f>
        <v>35300</v>
      </c>
      <c r="L191" s="15">
        <f>'2020'!G20</f>
        <v>29.115068493150684</v>
      </c>
      <c r="M191" s="15" t="str">
        <f>'2020'!H20</f>
        <v>SR</v>
      </c>
      <c r="N191" s="15">
        <f>'2020'!I20</f>
        <v>23.693150684931506</v>
      </c>
      <c r="O191" s="15" t="str">
        <f>'2020'!J20</f>
        <v>Pocket Passer</v>
      </c>
      <c r="P191" s="14">
        <f>'2020'!K20</f>
        <v>74</v>
      </c>
      <c r="Q191" s="14">
        <f>'2020'!L20</f>
        <v>205</v>
      </c>
      <c r="R191" s="15">
        <f t="shared" si="11"/>
        <v>26.320150887197322</v>
      </c>
      <c r="S191" s="14">
        <f>'2020'!M20</f>
        <v>4.9000000000000004</v>
      </c>
      <c r="T191" s="16">
        <f>'2020'!N20</f>
        <v>0</v>
      </c>
      <c r="U191" s="46">
        <f>'2020'!O20</f>
        <v>0</v>
      </c>
      <c r="V191" s="47">
        <f>'2020'!P20</f>
        <v>0</v>
      </c>
      <c r="W191" s="47">
        <f>'2020'!Q20</f>
        <v>0</v>
      </c>
      <c r="X191" s="47">
        <f>'2020'!R20</f>
        <v>3.5008237232289951E-3</v>
      </c>
      <c r="Y191" s="47">
        <f>'2020'!S20</f>
        <v>0.97888439204645439</v>
      </c>
      <c r="Z191" s="17">
        <f>'2020'!T20</f>
        <v>0.97888439204645439</v>
      </c>
      <c r="AA191" s="17">
        <f>'2020'!U20</f>
        <v>0.83205173323948622</v>
      </c>
      <c r="AB191" s="17">
        <f>'2020'!V20</f>
        <v>0</v>
      </c>
      <c r="AC191" s="17">
        <f>'2020'!W20</f>
        <v>0.10724365004703669</v>
      </c>
      <c r="AD191" s="17">
        <f>'2020'!X20</f>
        <v>0.10724365004703669</v>
      </c>
      <c r="AE191" s="18">
        <f>'2020'!Y20</f>
        <v>9.1157102539981189E-2</v>
      </c>
      <c r="AF191" s="19">
        <f>'2020'!Z20</f>
        <v>23.035616438356165</v>
      </c>
      <c r="AG191" s="20">
        <f>'2020'!AA20</f>
        <v>71.121275478546409</v>
      </c>
      <c r="AH191" s="71">
        <f>'2020'!AB20</f>
        <v>0.71242774566473988</v>
      </c>
      <c r="AI191" s="102">
        <f>'2020'!AC20</f>
        <v>11.28397565922921</v>
      </c>
      <c r="AJ191" s="71">
        <f>'2020'!AD20</f>
        <v>0.79799999999999993</v>
      </c>
      <c r="AK191" s="71">
        <f>'2020'!AE20</f>
        <v>3.9E-2</v>
      </c>
      <c r="AL191" s="71">
        <f>'2020'!AF20</f>
        <v>3.6000000000000004E-2</v>
      </c>
      <c r="AM191" s="70">
        <f>'2020'!AG20</f>
        <v>0.42599999999999999</v>
      </c>
      <c r="AN191" s="20">
        <f>'2020'!AH20</f>
        <v>3.3</v>
      </c>
      <c r="AO191" s="20">
        <f>'2020'!AI20</f>
        <v>0</v>
      </c>
      <c r="AP191" s="76">
        <f>'2020'!AJ20</f>
        <v>2.09</v>
      </c>
      <c r="AQ191" s="21">
        <f>'2020'!AK20</f>
        <v>0</v>
      </c>
      <c r="AR191" s="21">
        <f>'2020'!AL20</f>
        <v>3</v>
      </c>
      <c r="AS191" s="21">
        <f>'2020'!AM20</f>
        <v>9</v>
      </c>
      <c r="AT191" s="21">
        <f>'2020'!AN20</f>
        <v>0</v>
      </c>
      <c r="AU191" s="21">
        <f>'2020'!AO20</f>
        <v>4</v>
      </c>
      <c r="AV191" s="21">
        <f>'2020'!AP20</f>
        <v>1</v>
      </c>
      <c r="AW191" s="21">
        <f>'2020'!AQ20</f>
        <v>3</v>
      </c>
      <c r="AX191" s="21">
        <f>'2020'!AR20</f>
        <v>0</v>
      </c>
      <c r="AY191" s="21">
        <f>'2020'!AS20</f>
        <v>0</v>
      </c>
      <c r="AZ191" s="21">
        <f>'2020'!AT20</f>
        <v>3</v>
      </c>
      <c r="BA191" s="21">
        <f>'2020'!AU20</f>
        <v>0</v>
      </c>
      <c r="BB191" s="21">
        <f>'2020'!AV20</f>
        <v>0</v>
      </c>
      <c r="BC191" s="21">
        <f>'2020'!AW20</f>
        <v>5.42</v>
      </c>
      <c r="BD191" s="21">
        <f>'2020'!AX20</f>
        <v>4.0649999999999995</v>
      </c>
      <c r="BE191" s="21">
        <f>'2020'!AY20</f>
        <v>0.22500000000000001</v>
      </c>
      <c r="BF191" s="130">
        <f>'2020'!AZ20</f>
        <v>0</v>
      </c>
      <c r="BG191" s="103">
        <f>'2020'!BA20</f>
        <v>0</v>
      </c>
      <c r="BH191" s="23">
        <f>'2020'!BB20</f>
        <v>1</v>
      </c>
      <c r="BI191" s="23">
        <f>'2020'!BC20</f>
        <v>0</v>
      </c>
      <c r="BJ191" s="23">
        <f>'2020'!BD20</f>
        <v>0</v>
      </c>
      <c r="BK191" s="23">
        <f>'2020'!BE20</f>
        <v>0</v>
      </c>
      <c r="BL191" s="23">
        <f>'2020'!BF20</f>
        <v>0</v>
      </c>
      <c r="BM191" s="23">
        <f>'2020'!BG20</f>
        <v>0</v>
      </c>
      <c r="BN191" s="74">
        <f>'2020'!BH20</f>
        <v>0</v>
      </c>
      <c r="BO191" s="74">
        <f>'2020'!BI20</f>
        <v>0</v>
      </c>
      <c r="BP191" s="74">
        <f>'2020'!BJ20</f>
        <v>0</v>
      </c>
      <c r="BQ191" s="23">
        <f>'2020'!BK20</f>
        <v>0</v>
      </c>
      <c r="BR191" s="23">
        <f>'2020'!BL20</f>
        <v>1</v>
      </c>
      <c r="BS191" s="55">
        <f>'2020'!BM20</f>
        <v>0</v>
      </c>
      <c r="BT191" s="61">
        <f>'2020'!BN20</f>
        <v>0</v>
      </c>
      <c r="BU191" s="61">
        <f>'2020'!BO20</f>
        <v>0</v>
      </c>
      <c r="BV191" s="61">
        <f>'2020'!BP20</f>
        <v>0</v>
      </c>
      <c r="BW191" s="72">
        <f>'2020'!BQ20</f>
        <v>0</v>
      </c>
      <c r="BX191" s="61">
        <f>'2020'!BR20</f>
        <v>0</v>
      </c>
      <c r="BY191" s="22">
        <f>'2020'!BS20</f>
        <v>0</v>
      </c>
      <c r="BZ191" s="23">
        <f>'2020'!BT20</f>
        <v>1</v>
      </c>
      <c r="CA191" s="23">
        <f>'2020'!BU20</f>
        <v>0</v>
      </c>
      <c r="CB191" s="23">
        <f>'2020'!BV20</f>
        <v>0</v>
      </c>
      <c r="CC191" s="23">
        <f>'2020'!BW20</f>
        <v>0</v>
      </c>
      <c r="CD191" s="23">
        <f>'2020'!BX20</f>
        <v>0</v>
      </c>
      <c r="CE191" s="23">
        <f>'2020'!BY20</f>
        <v>0</v>
      </c>
      <c r="CF191" s="74">
        <f>'2020'!BZ20</f>
        <v>0</v>
      </c>
      <c r="CG191" s="74">
        <f>'2020'!CA20</f>
        <v>0</v>
      </c>
      <c r="CH191" s="74">
        <f>'2020'!CB20</f>
        <v>0</v>
      </c>
      <c r="CI191" s="23">
        <f>'2020'!CC20</f>
        <v>0</v>
      </c>
      <c r="CJ191" s="23">
        <f>'2020'!CD20</f>
        <v>1</v>
      </c>
      <c r="CK191" s="55">
        <f>'2020'!CE20</f>
        <v>0</v>
      </c>
      <c r="CL191" s="61">
        <f>'2020'!CF20</f>
        <v>0</v>
      </c>
      <c r="CM191" s="61">
        <f>'2020'!CG20</f>
        <v>0</v>
      </c>
      <c r="CN191" s="61">
        <f>'2020'!CH20</f>
        <v>0</v>
      </c>
      <c r="CO191" s="73">
        <f>'2020'!CI20</f>
        <v>0</v>
      </c>
      <c r="CP191" s="62">
        <f>'2020'!CJ20</f>
        <v>0</v>
      </c>
      <c r="CQ191" s="22">
        <f>'2020'!CK20</f>
        <v>0</v>
      </c>
      <c r="CR191" s="23">
        <f>'2020'!CL20</f>
        <v>1</v>
      </c>
      <c r="CS191" s="23">
        <f>'2020'!CM20</f>
        <v>0</v>
      </c>
      <c r="CT191" s="23">
        <f>'2020'!CN20</f>
        <v>0</v>
      </c>
      <c r="CU191" s="23">
        <f>'2020'!CO20</f>
        <v>0</v>
      </c>
      <c r="CV191" s="23">
        <f>'2020'!CP20</f>
        <v>0</v>
      </c>
      <c r="CW191" s="23">
        <f>'2020'!CQ20</f>
        <v>0</v>
      </c>
      <c r="CX191" s="24">
        <f>'2020'!CR20</f>
        <v>0</v>
      </c>
      <c r="CY191" s="24">
        <f>'2020'!CS20</f>
        <v>0</v>
      </c>
      <c r="CZ191" s="23">
        <f>'2020'!CT20</f>
        <v>0</v>
      </c>
      <c r="DA191" s="23">
        <f>'2020'!CU20</f>
        <v>0</v>
      </c>
      <c r="DB191" s="23">
        <f>'2020'!CV20</f>
        <v>1</v>
      </c>
      <c r="DC191" s="55">
        <f>'2020'!CW20</f>
        <v>0</v>
      </c>
      <c r="DD191" s="61">
        <f>'2020'!CX20</f>
        <v>0</v>
      </c>
      <c r="DE191" s="61">
        <f>'2020'!CY20</f>
        <v>0</v>
      </c>
      <c r="DF191" s="61">
        <f>'2020'!CZ20</f>
        <v>0</v>
      </c>
      <c r="DG191" s="73">
        <f>'2020'!DA20</f>
        <v>0</v>
      </c>
      <c r="DH191" s="62">
        <f>'2020'!DB20</f>
        <v>0</v>
      </c>
      <c r="DI191" s="22">
        <f>'2020'!DC20</f>
        <v>17</v>
      </c>
      <c r="DJ191" s="23">
        <f>'2020'!DD20</f>
        <v>4856</v>
      </c>
      <c r="DK191" s="23">
        <f>'2020'!DE20</f>
        <v>0</v>
      </c>
      <c r="DL191" s="23">
        <f>'2020'!DF20</f>
        <v>1</v>
      </c>
      <c r="DM191" s="23">
        <f>'2020'!DG20</f>
        <v>5</v>
      </c>
      <c r="DN191" s="23">
        <f>'2020'!DH20</f>
        <v>3</v>
      </c>
      <c r="DO191" s="23">
        <f>'2020'!DI20</f>
        <v>60</v>
      </c>
      <c r="DP191" s="74">
        <f>'2020'!DJ20</f>
        <v>0</v>
      </c>
      <c r="DQ191" s="74">
        <f>'2020'!DK20</f>
        <v>20</v>
      </c>
      <c r="DR191" s="74">
        <f>'2020'!DL20</f>
        <v>0</v>
      </c>
      <c r="DS191" s="23">
        <f>'2020'!DM20</f>
        <v>0</v>
      </c>
      <c r="DT191" s="23">
        <f>'2020'!DN20</f>
        <v>1112</v>
      </c>
      <c r="DU191" s="55">
        <f>'2020'!DO20</f>
        <v>0</v>
      </c>
      <c r="DV191" s="61">
        <f>'2020'!DP20</f>
        <v>0</v>
      </c>
      <c r="DW191" s="61">
        <f>'2020'!DQ20</f>
        <v>0</v>
      </c>
      <c r="DX191" s="61">
        <f>'2020'!DR20</f>
        <v>0</v>
      </c>
      <c r="DY191" s="73">
        <f>'2020'!DS20</f>
        <v>0</v>
      </c>
      <c r="DZ191" s="62">
        <f>'2020'!DT20</f>
        <v>0</v>
      </c>
      <c r="EA191" s="22">
        <f>'2020'!DU20</f>
        <v>5563</v>
      </c>
      <c r="EB191" s="23">
        <f>'2020'!DV20</f>
        <v>5683</v>
      </c>
      <c r="EC191" s="23">
        <f>'2020'!DW20</f>
        <v>48</v>
      </c>
      <c r="ED191" s="23">
        <f>'2020'!DX20</f>
        <v>16</v>
      </c>
      <c r="EE191" s="23">
        <f>'2020'!DY20</f>
        <v>692</v>
      </c>
      <c r="EF191" s="23">
        <f>'2020'!DZ20</f>
        <v>493</v>
      </c>
      <c r="EG191" s="23">
        <f>'2020'!EA20</f>
        <v>79.8</v>
      </c>
      <c r="EH191" s="24">
        <f>'2020'!EB20</f>
        <v>3.9</v>
      </c>
      <c r="EI191" s="24">
        <f>'2020'!EC20</f>
        <v>3.6</v>
      </c>
      <c r="EJ191" s="24">
        <f>'2020'!ED20</f>
        <v>42.6</v>
      </c>
      <c r="EK191" s="23">
        <f>'2020'!EE20</f>
        <v>114</v>
      </c>
      <c r="EL191" s="23">
        <f>'2020'!EF20</f>
        <v>1063</v>
      </c>
      <c r="EM191" s="55">
        <f>'2020'!EG20</f>
        <v>8</v>
      </c>
      <c r="EN191" s="73">
        <f>'2020'!EH20</f>
        <v>3.3</v>
      </c>
      <c r="EO191" s="61">
        <f>'2020'!EI20</f>
        <v>0</v>
      </c>
      <c r="EP191" s="61">
        <f>'2020'!EJ20</f>
        <v>0</v>
      </c>
      <c r="EQ191" s="73">
        <f>'2020'!EK20</f>
        <v>2.09</v>
      </c>
      <c r="ER191" s="62">
        <f>'2020'!EL20</f>
        <v>4</v>
      </c>
    </row>
    <row r="192" spans="1:148" ht="15.75" customHeight="1" x14ac:dyDescent="0.2">
      <c r="A192" s="111">
        <f t="shared" si="8"/>
        <v>190</v>
      </c>
      <c r="B192" s="109">
        <f>'2019'!A16</f>
        <v>14</v>
      </c>
      <c r="C192" s="109">
        <v>2019</v>
      </c>
      <c r="D192" s="86" t="str">
        <f>'2019'!B16</f>
        <v>Kyle Shurmur</v>
      </c>
      <c r="E192" s="86" t="str" cm="1">
        <f t="array" ref="E192">_xlfn.IFS(F192&gt;13,"Cornerstone",AND(F192&gt;11.5,F192&lt;13),"Elite",AND(F192&gt;10,F192&lt;11.5),"Elite Upside",AND(F192&gt;=8.5,F192&lt;10),"Upside",AND(F192&gt;6.25,F192&lt;8.5),"Upside Lite",AND(F192&gt;4.5,F192&lt;6.25),"Outlier",AND(F192&gt;=3.5,F192&lt;4.5),"Outlier Lite",F192&lt;3.5,"Purgatory")</f>
        <v>Purgatory</v>
      </c>
      <c r="F192" s="11">
        <f>'2019'!C16</f>
        <v>1.7650000000000001</v>
      </c>
      <c r="G192" s="11">
        <f t="shared" si="9"/>
        <v>8.2000000000000011</v>
      </c>
      <c r="H192" s="245">
        <f t="shared" si="10"/>
        <v>-1.0214187990981676</v>
      </c>
      <c r="I192" s="43" t="str">
        <f>'2019'!D16</f>
        <v>Vanderbilt</v>
      </c>
      <c r="J192" s="14">
        <f>'2019'!E16</f>
        <v>1</v>
      </c>
      <c r="K192" s="44">
        <f>'2019'!F16</f>
        <v>35375</v>
      </c>
      <c r="L192" s="15">
        <f>'2019'!G16</f>
        <v>28.909589041095892</v>
      </c>
      <c r="M192" s="15" t="str">
        <f>'2019'!H16</f>
        <v>SR</v>
      </c>
      <c r="N192" s="15">
        <f>'2019'!I16</f>
        <v>22.484931506849314</v>
      </c>
      <c r="O192" s="15" t="str">
        <f>'2019'!J16</f>
        <v>Pocket Passer</v>
      </c>
      <c r="P192" s="14">
        <f>'2019'!K16</f>
        <v>76</v>
      </c>
      <c r="Q192" s="14">
        <f>'2019'!L16</f>
        <v>230</v>
      </c>
      <c r="R192" s="15">
        <f t="shared" si="11"/>
        <v>27.996168873224175</v>
      </c>
      <c r="S192" s="14">
        <f>'2019'!M16</f>
        <v>4.91</v>
      </c>
      <c r="T192" s="16">
        <f>'2019'!N16</f>
        <v>0</v>
      </c>
      <c r="U192" s="46">
        <f>'2019'!O16</f>
        <v>0</v>
      </c>
      <c r="V192" s="47">
        <f>'2019'!P16</f>
        <v>0.24393792434529582</v>
      </c>
      <c r="W192" s="47">
        <f>'2019'!Q16</f>
        <v>0.96902654867256632</v>
      </c>
      <c r="X192" s="47">
        <f>'2019'!R16</f>
        <v>0.96955183031132397</v>
      </c>
      <c r="Y192" s="47">
        <f>'2019'!S16</f>
        <v>0.9892676767676768</v>
      </c>
      <c r="Z192" s="17">
        <f>'2019'!T16</f>
        <v>0.9892676767676768</v>
      </c>
      <c r="AA192" s="17">
        <f>'2019'!U16</f>
        <v>0.9892676767676768</v>
      </c>
      <c r="AB192" s="17">
        <f>'2019'!V16</f>
        <v>2.6466380543633764E-2</v>
      </c>
      <c r="AC192" s="17">
        <f>'2019'!W16</f>
        <v>2.7507405840033854E-2</v>
      </c>
      <c r="AD192" s="17">
        <f>'2019'!X16</f>
        <v>2.7507405840033854E-2</v>
      </c>
      <c r="AE192" s="18">
        <f>'2019'!Y16</f>
        <v>2.7507405840033854E-2</v>
      </c>
      <c r="AF192" s="19">
        <f>'2019'!Z16</f>
        <v>19.830136986301369</v>
      </c>
      <c r="AG192" s="20">
        <f>'2019'!AA16</f>
        <v>79.14652712604088</v>
      </c>
      <c r="AH192" s="71">
        <f>'2019'!AB16</f>
        <v>0.6189320388349514</v>
      </c>
      <c r="AI192" s="102">
        <f>'2019'!AC16</f>
        <v>12.290196078431373</v>
      </c>
      <c r="AJ192" s="71">
        <f>'2019'!AD16</f>
        <v>0.72</v>
      </c>
      <c r="AK192" s="71">
        <f>'2019'!AE16</f>
        <v>3.7000000000000005E-2</v>
      </c>
      <c r="AL192" s="71">
        <f>'2019'!AF16</f>
        <v>3.2000000000000001E-2</v>
      </c>
      <c r="AM192" s="70">
        <f>'2019'!AG16</f>
        <v>0.44</v>
      </c>
      <c r="AN192" s="20">
        <f>'2019'!AH16</f>
        <v>2.7</v>
      </c>
      <c r="AO192" s="20">
        <f>'2019'!AI16</f>
        <v>0</v>
      </c>
      <c r="AP192" s="76">
        <f>'2019'!AJ16</f>
        <v>1.2</v>
      </c>
      <c r="AQ192" s="21">
        <f>'2019'!AK16</f>
        <v>5</v>
      </c>
      <c r="AR192" s="21">
        <f>'2019'!AL16</f>
        <v>4</v>
      </c>
      <c r="AS192" s="21">
        <f>'2019'!AM16</f>
        <v>2</v>
      </c>
      <c r="AT192" s="21">
        <f>'2019'!AN16</f>
        <v>0</v>
      </c>
      <c r="AU192" s="21">
        <f>'2019'!AO16</f>
        <v>6</v>
      </c>
      <c r="AV192" s="21">
        <f>'2019'!AP16</f>
        <v>2</v>
      </c>
      <c r="AW192" s="21">
        <f>'2019'!AQ16</f>
        <v>0</v>
      </c>
      <c r="AX192" s="21">
        <f>'2019'!AR16</f>
        <v>0</v>
      </c>
      <c r="AY192" s="21">
        <f>'2019'!AS16</f>
        <v>0</v>
      </c>
      <c r="AZ192" s="21">
        <f>'2019'!AT16</f>
        <v>0</v>
      </c>
      <c r="BA192" s="21">
        <f>'2019'!AU16</f>
        <v>0</v>
      </c>
      <c r="BB192" s="21">
        <f>'2019'!AV16</f>
        <v>0</v>
      </c>
      <c r="BC192" s="21">
        <f>'2019'!AW16</f>
        <v>4.04</v>
      </c>
      <c r="BD192" s="21">
        <f>'2019'!AX16</f>
        <v>3.0300000000000002</v>
      </c>
      <c r="BE192" s="21">
        <f>'2019'!AY16</f>
        <v>0</v>
      </c>
      <c r="BF192" s="130">
        <f>'2019'!AZ16</f>
        <v>0</v>
      </c>
      <c r="BG192" s="103">
        <f>'2019'!BA16</f>
        <v>0</v>
      </c>
      <c r="BH192" s="23">
        <f>'2019'!BB16</f>
        <v>1</v>
      </c>
      <c r="BI192" s="23">
        <f>'2019'!BC16</f>
        <v>0</v>
      </c>
      <c r="BJ192" s="23">
        <f>'2019'!BD16</f>
        <v>0</v>
      </c>
      <c r="BK192" s="23">
        <f>'2019'!BE16</f>
        <v>0</v>
      </c>
      <c r="BL192" s="23">
        <f>'2019'!BF16</f>
        <v>0</v>
      </c>
      <c r="BM192" s="23">
        <f>'2019'!BG16</f>
        <v>0</v>
      </c>
      <c r="BN192" s="74">
        <f>'2019'!BH16</f>
        <v>0</v>
      </c>
      <c r="BO192" s="74">
        <f>'2019'!BI16</f>
        <v>0</v>
      </c>
      <c r="BP192" s="74">
        <f>'2019'!BJ16</f>
        <v>0</v>
      </c>
      <c r="BQ192" s="23">
        <f>'2019'!BK16</f>
        <v>0</v>
      </c>
      <c r="BR192" s="23">
        <f>'2019'!BL16</f>
        <v>1</v>
      </c>
      <c r="BS192" s="55">
        <f>'2019'!BM16</f>
        <v>0</v>
      </c>
      <c r="BT192" s="61">
        <f>'2019'!BN16</f>
        <v>0</v>
      </c>
      <c r="BU192" s="61">
        <f>'2019'!BO16</f>
        <v>0</v>
      </c>
      <c r="BV192" s="61">
        <f>'2019'!BP16</f>
        <v>0</v>
      </c>
      <c r="BW192" s="72">
        <f>'2019'!BQ16</f>
        <v>0</v>
      </c>
      <c r="BX192" s="61">
        <f>'2019'!BR16</f>
        <v>0</v>
      </c>
      <c r="BY192" s="22">
        <f>'2019'!BS16</f>
        <v>503</v>
      </c>
      <c r="BZ192" s="23">
        <f>'2019'!BT16</f>
        <v>2062</v>
      </c>
      <c r="CA192" s="23">
        <f>'2019'!BU16</f>
        <v>5</v>
      </c>
      <c r="CB192" s="23">
        <f>'2019'!BV16</f>
        <v>3</v>
      </c>
      <c r="CC192" s="23">
        <f>'2019'!BW16</f>
        <v>103</v>
      </c>
      <c r="CD192" s="23">
        <f>'2019'!BX16</f>
        <v>44</v>
      </c>
      <c r="CE192" s="23">
        <f>'2019'!BY16</f>
        <v>55.8</v>
      </c>
      <c r="CF192" s="74">
        <f>'2019'!BZ16</f>
        <v>4.8</v>
      </c>
      <c r="CG192" s="74">
        <f>'2019'!CA16</f>
        <v>5.0999999999999996</v>
      </c>
      <c r="CH192" s="74">
        <f>'2019'!CB16</f>
        <v>46.2</v>
      </c>
      <c r="CI192" s="23">
        <f>'2019'!CC16</f>
        <v>24</v>
      </c>
      <c r="CJ192" s="23">
        <f>'2019'!CD16</f>
        <v>2068</v>
      </c>
      <c r="CK192" s="55">
        <f>'2019'!CE16</f>
        <v>2</v>
      </c>
      <c r="CL192" s="61">
        <f>'2019'!CF16</f>
        <v>4.8</v>
      </c>
      <c r="CM192" s="61">
        <f>'2019'!CG16</f>
        <v>0</v>
      </c>
      <c r="CN192" s="61">
        <f>'2019'!CH16</f>
        <v>0</v>
      </c>
      <c r="CO192" s="73">
        <f>'2019'!CI16</f>
        <v>3.6</v>
      </c>
      <c r="CP192" s="62">
        <f>'2019'!CJ16</f>
        <v>1</v>
      </c>
      <c r="CQ192" s="22">
        <f>'2019'!CK16</f>
        <v>2409</v>
      </c>
      <c r="CR192" s="23">
        <f>'2019'!CL16</f>
        <v>2486</v>
      </c>
      <c r="CS192" s="23">
        <f>'2019'!CM16</f>
        <v>9</v>
      </c>
      <c r="CT192" s="23">
        <f>'2019'!CN16</f>
        <v>10</v>
      </c>
      <c r="CU192" s="23">
        <f>'2019'!CO16</f>
        <v>380</v>
      </c>
      <c r="CV192" s="23">
        <f>'2019'!CP16</f>
        <v>204</v>
      </c>
      <c r="CW192" s="23">
        <f>'2019'!CQ16</f>
        <v>67.2</v>
      </c>
      <c r="CX192" s="24">
        <f>'2019'!CR16</f>
        <v>2.2999999999999998</v>
      </c>
      <c r="CY192" s="24">
        <f>'2019'!CS16</f>
        <v>4.3</v>
      </c>
      <c r="CZ192" s="23">
        <f>'2019'!CT16</f>
        <v>32</v>
      </c>
      <c r="DA192" s="23">
        <f>'2019'!CU16</f>
        <v>89</v>
      </c>
      <c r="DB192" s="23">
        <f>'2019'!CV16</f>
        <v>2358</v>
      </c>
      <c r="DC192" s="55">
        <f>'2019'!CW16</f>
        <v>6</v>
      </c>
      <c r="DD192" s="61">
        <f>'2019'!CX16</f>
        <v>4</v>
      </c>
      <c r="DE192" s="61">
        <f>'2019'!CY16</f>
        <v>0</v>
      </c>
      <c r="DF192" s="61">
        <f>'2019'!CZ16</f>
        <v>0</v>
      </c>
      <c r="DG192" s="73">
        <f>'2019'!DA16</f>
        <v>2.0499999999999998</v>
      </c>
      <c r="DH192" s="62">
        <f>'2019'!DB16</f>
        <v>3</v>
      </c>
      <c r="DI192" s="22">
        <f>'2019'!DC16</f>
        <v>2834</v>
      </c>
      <c r="DJ192" s="23">
        <f>'2019'!DD16</f>
        <v>2923</v>
      </c>
      <c r="DK192" s="23">
        <f>'2019'!DE16</f>
        <v>26</v>
      </c>
      <c r="DL192" s="23">
        <f>'2019'!DF16</f>
        <v>10</v>
      </c>
      <c r="DM192" s="23">
        <f>'2019'!DG16</f>
        <v>380</v>
      </c>
      <c r="DN192" s="23">
        <f>'2019'!DH16</f>
        <v>221</v>
      </c>
      <c r="DO192" s="23">
        <f>'2019'!DI16</f>
        <v>71.400000000000006</v>
      </c>
      <c r="DP192" s="74">
        <f>'2019'!DJ16</f>
        <v>3.7</v>
      </c>
      <c r="DQ192" s="74">
        <f>'2019'!DK16</f>
        <v>3.2</v>
      </c>
      <c r="DR192" s="74">
        <f>'2019'!DL16</f>
        <v>44</v>
      </c>
      <c r="DS192" s="23">
        <f>'2019'!DM16</f>
        <v>37</v>
      </c>
      <c r="DT192" s="23">
        <f>'2019'!DN16</f>
        <v>1398</v>
      </c>
      <c r="DU192" s="55">
        <f>'2019'!DO16</f>
        <v>12</v>
      </c>
      <c r="DV192" s="61">
        <f>'2019'!DP16</f>
        <v>1.9</v>
      </c>
      <c r="DW192" s="61">
        <f>'2019'!DQ16</f>
        <v>3</v>
      </c>
      <c r="DX192" s="61">
        <f>'2019'!DR16</f>
        <v>0</v>
      </c>
      <c r="DY192" s="73">
        <f>'2019'!DS16</f>
        <v>1.2</v>
      </c>
      <c r="DZ192" s="62">
        <f>'2019'!DT16</f>
        <v>2</v>
      </c>
      <c r="EA192" s="22">
        <f>'2019'!DU16</f>
        <v>3134</v>
      </c>
      <c r="EB192" s="23">
        <f>'2019'!DV16</f>
        <v>3168</v>
      </c>
      <c r="EC192" s="23">
        <f>'2019'!DW16</f>
        <v>24</v>
      </c>
      <c r="ED192" s="23">
        <f>'2019'!DX16</f>
        <v>6</v>
      </c>
      <c r="EE192" s="23">
        <f>'2019'!DY16</f>
        <v>412</v>
      </c>
      <c r="EF192" s="23">
        <f>'2019'!DZ16</f>
        <v>255</v>
      </c>
      <c r="EG192" s="23">
        <f>'2019'!EA16</f>
        <v>72</v>
      </c>
      <c r="EH192" s="24">
        <f>'2019'!EB16</f>
        <v>2.8</v>
      </c>
      <c r="EI192" s="24">
        <f>'2019'!EC16</f>
        <v>3.8</v>
      </c>
      <c r="EJ192" s="24">
        <f>'2019'!ED16</f>
        <v>42.9</v>
      </c>
      <c r="EK192" s="23">
        <f>'2019'!EE16</f>
        <v>65</v>
      </c>
      <c r="EL192" s="23">
        <f>'2019'!EF16</f>
        <v>2363</v>
      </c>
      <c r="EM192" s="55">
        <f>'2019'!EG16</f>
        <v>11</v>
      </c>
      <c r="EN192" s="73">
        <f>'2019'!EH16</f>
        <v>2.7</v>
      </c>
      <c r="EO192" s="61">
        <f>'2019'!EI16</f>
        <v>0</v>
      </c>
      <c r="EP192" s="61">
        <f>'2019'!EJ16</f>
        <v>0</v>
      </c>
      <c r="EQ192" s="73">
        <f>'2019'!EK16</f>
        <v>1.17</v>
      </c>
      <c r="ER192" s="62">
        <f>'2019'!EL16</f>
        <v>0</v>
      </c>
    </row>
    <row r="193" spans="1:148" ht="15.75" customHeight="1" x14ac:dyDescent="0.2">
      <c r="A193" s="111">
        <f t="shared" si="8"/>
        <v>191</v>
      </c>
      <c r="B193" s="109">
        <f>'2024'!A17</f>
        <v>15</v>
      </c>
      <c r="C193" s="109">
        <v>2024</v>
      </c>
      <c r="D193" s="86" t="str">
        <f>'2024'!B17</f>
        <v>Austin Reed</v>
      </c>
      <c r="E193" s="86" t="str" cm="1">
        <f t="array" ref="E193">_xlfn.IFS(F193&gt;13,"Cornerstone",AND(F193&gt;11.5,F193&lt;13),"Elite",AND(F193&gt;10,F193&lt;11.5),"Elite Upside",AND(F193&gt;=8.5,F193&lt;10),"Upside",AND(F193&gt;6.25,F193&lt;8.5),"Upside Lite",AND(F193&gt;4.5,F193&lt;6.25),"Outlier",AND(F193&gt;=3.5,F193&lt;4.5),"Outlier Lite",F193&lt;3.5,"Purgatory")</f>
        <v>Purgatory</v>
      </c>
      <c r="F193" s="11">
        <f>'2024'!C17</f>
        <v>1.6549999999999998</v>
      </c>
      <c r="G193" s="11">
        <f t="shared" si="9"/>
        <v>7.7</v>
      </c>
      <c r="H193" s="245">
        <f t="shared" si="10"/>
        <v>-1.0535321431108733</v>
      </c>
      <c r="I193" s="43" t="str">
        <f>'2024'!D17</f>
        <v>Western Kentucky</v>
      </c>
      <c r="J193" s="14">
        <f>'2024'!E17</f>
        <v>10</v>
      </c>
      <c r="K193" s="44">
        <f>'2024'!F17</f>
        <v>36578</v>
      </c>
      <c r="L193" s="15">
        <f>'2024'!G17</f>
        <v>25.613698630136987</v>
      </c>
      <c r="M193" s="15" t="str">
        <f>'2024'!H17</f>
        <v>RS SR</v>
      </c>
      <c r="N193" s="15">
        <f>'2024'!I17</f>
        <v>24.194520547945206</v>
      </c>
      <c r="O193" s="15" t="str">
        <f>'2024'!J17</f>
        <v>Pocket Passer</v>
      </c>
      <c r="P193" s="14">
        <f>'2024'!K17</f>
        <v>74</v>
      </c>
      <c r="Q193" s="14">
        <f>'2024'!L17</f>
        <v>220</v>
      </c>
      <c r="R193" s="15">
        <f t="shared" si="11"/>
        <v>28.246015586260537</v>
      </c>
      <c r="S193" s="14">
        <f>'2024'!M17</f>
        <v>4.82</v>
      </c>
      <c r="T193" s="16">
        <f>'2024'!N17</f>
        <v>0</v>
      </c>
      <c r="U193" s="46">
        <f>'2024'!O17</f>
        <v>0.96938048896273443</v>
      </c>
      <c r="V193" s="47">
        <f>'2024'!P17</f>
        <v>0</v>
      </c>
      <c r="W193" s="47">
        <f>'2024'!Q17</f>
        <v>0.98558246828143026</v>
      </c>
      <c r="X193" s="47">
        <f>'2024'!R17</f>
        <v>0.96207665787872643</v>
      </c>
      <c r="Y193" s="47">
        <f>'2024'!S17</f>
        <v>0.86633791850506103</v>
      </c>
      <c r="Z193" s="17">
        <f>'2024'!T17</f>
        <v>0.92596019339324565</v>
      </c>
      <c r="AA193" s="17">
        <f>'2024'!U17</f>
        <v>0.55557611603594736</v>
      </c>
      <c r="AB193" s="17">
        <f>'2024'!V17</f>
        <v>0.14510894761242465</v>
      </c>
      <c r="AC193" s="17">
        <f>'2024'!W17</f>
        <v>9.5723014256619138E-2</v>
      </c>
      <c r="AD193" s="17">
        <f>'2024'!X17</f>
        <v>0.1204159809345219</v>
      </c>
      <c r="AE193" s="18">
        <f>'2024'!Y17</f>
        <v>7.2249588560713132E-2</v>
      </c>
      <c r="AF193" s="19">
        <f>'2024'!Z17</f>
        <v>19.534246575342465</v>
      </c>
      <c r="AG193" s="20">
        <f>'2024'!AA17</f>
        <v>81.520066172736861</v>
      </c>
      <c r="AH193" s="71">
        <f>'2024'!AB17</f>
        <v>0.64628099173553721</v>
      </c>
      <c r="AI193" s="102">
        <f>'2024'!AC17</f>
        <v>11.510344827586207</v>
      </c>
      <c r="AJ193" s="71">
        <f>'2024'!AD17</f>
        <v>0.73</v>
      </c>
      <c r="AK193" s="71">
        <f>'2024'!AE17</f>
        <v>5.5E-2</v>
      </c>
      <c r="AL193" s="71">
        <f>'2024'!AF17</f>
        <v>3.5000000000000003E-2</v>
      </c>
      <c r="AM193" s="70">
        <f>'2024'!AG17</f>
        <v>0.49099999999999999</v>
      </c>
      <c r="AN193" s="20">
        <f>'2024'!AH17</f>
        <v>3.7</v>
      </c>
      <c r="AO193" s="20">
        <f>'2024'!AI17</f>
        <v>7.0588235294117646E-2</v>
      </c>
      <c r="AP193" s="76">
        <f>'2024'!AJ17</f>
        <v>1.33</v>
      </c>
      <c r="AQ193" s="21">
        <f>'2024'!AK17</f>
        <v>6</v>
      </c>
      <c r="AR193" s="21">
        <f>'2024'!AL17</f>
        <v>4</v>
      </c>
      <c r="AS193" s="21">
        <f>'2024'!AM17</f>
        <v>3</v>
      </c>
      <c r="AT193" s="21">
        <f>'2024'!AN17</f>
        <v>3</v>
      </c>
      <c r="AU193" s="21">
        <f>'2024'!AO17</f>
        <v>5</v>
      </c>
      <c r="AV193" s="21">
        <f>'2024'!AP17</f>
        <v>4</v>
      </c>
      <c r="AW193" s="21">
        <f>'2024'!AQ17</f>
        <v>2</v>
      </c>
      <c r="AX193" s="21">
        <f>'2024'!AR17</f>
        <v>1</v>
      </c>
      <c r="AY193" s="21">
        <f>'2024'!AS17</f>
        <v>0</v>
      </c>
      <c r="AZ193" s="21">
        <f>'2024'!AT17</f>
        <v>0</v>
      </c>
      <c r="BA193" s="21">
        <f>'2024'!AU17</f>
        <v>0</v>
      </c>
      <c r="BB193" s="21">
        <f>'2024'!AV17</f>
        <v>0</v>
      </c>
      <c r="BC193" s="21">
        <f>'2024'!AW17</f>
        <v>5.4799999999999995</v>
      </c>
      <c r="BD193" s="21">
        <f>'2024'!AX17</f>
        <v>4.1099999999999994</v>
      </c>
      <c r="BE193" s="21">
        <f>'2024'!AY17</f>
        <v>0.1125</v>
      </c>
      <c r="BF193" s="130">
        <f>'2024'!AZ17</f>
        <v>0</v>
      </c>
      <c r="BG193" s="103">
        <f>'2024'!BA17</f>
        <v>4084</v>
      </c>
      <c r="BH193" s="23">
        <f>'2024'!BB17</f>
        <v>4213</v>
      </c>
      <c r="BI193" s="23">
        <f>'2024'!BC17</f>
        <v>0</v>
      </c>
      <c r="BJ193" s="23">
        <f>'2024'!BD17</f>
        <v>0</v>
      </c>
      <c r="BK193" s="23">
        <f>'2024'!BE17</f>
        <v>0</v>
      </c>
      <c r="BL193" s="23">
        <f>'2024'!BF17</f>
        <v>0</v>
      </c>
      <c r="BM193" s="23">
        <f>'2024'!BG17</f>
        <v>0</v>
      </c>
      <c r="BN193" s="74">
        <f>'2024'!BH17</f>
        <v>0</v>
      </c>
      <c r="BO193" s="74">
        <f>'2024'!BI17</f>
        <v>0</v>
      </c>
      <c r="BP193" s="74">
        <f>'2024'!BJ17</f>
        <v>0</v>
      </c>
      <c r="BQ193" s="23">
        <f>'2024'!BK17</f>
        <v>149</v>
      </c>
      <c r="BR193" s="23">
        <f>'2024'!BL17</f>
        <v>1966</v>
      </c>
      <c r="BS193" s="55">
        <f>'2024'!BM17</f>
        <v>0</v>
      </c>
      <c r="BT193" s="61">
        <f>'2024'!BN17</f>
        <v>0</v>
      </c>
      <c r="BU193" s="61">
        <f>'2024'!BO17</f>
        <v>0</v>
      </c>
      <c r="BV193" s="61">
        <f>'2024'!BP17</f>
        <v>0</v>
      </c>
      <c r="BW193" s="72">
        <f>'2024'!BQ17</f>
        <v>0</v>
      </c>
      <c r="BX193" s="61">
        <f>'2024'!BR17</f>
        <v>0</v>
      </c>
      <c r="BY193" s="22">
        <f>'2024'!BS17</f>
        <v>0</v>
      </c>
      <c r="BZ193" s="23">
        <f>'2024'!BT17</f>
        <v>1</v>
      </c>
      <c r="CA193" s="23">
        <f>'2024'!BU17</f>
        <v>0</v>
      </c>
      <c r="CB193" s="23">
        <f>'2024'!BV17</f>
        <v>0</v>
      </c>
      <c r="CC193" s="23">
        <f>'2024'!BW17</f>
        <v>0</v>
      </c>
      <c r="CD193" s="23">
        <f>'2024'!BX17</f>
        <v>0</v>
      </c>
      <c r="CE193" s="23">
        <f>'2024'!BY17</f>
        <v>0</v>
      </c>
      <c r="CF193" s="74">
        <f>'2024'!BZ17</f>
        <v>0</v>
      </c>
      <c r="CG193" s="74">
        <f>'2024'!CA17</f>
        <v>0</v>
      </c>
      <c r="CH193" s="74">
        <f>'2024'!CB17</f>
        <v>0</v>
      </c>
      <c r="CI193" s="23">
        <f>'2024'!CC17</f>
        <v>0</v>
      </c>
      <c r="CJ193" s="23">
        <f>'2024'!CD17</f>
        <v>1</v>
      </c>
      <c r="CK193" s="55">
        <f>'2024'!CE17</f>
        <v>0</v>
      </c>
      <c r="CL193" s="61">
        <f>'2024'!CF17</f>
        <v>0</v>
      </c>
      <c r="CM193" s="61">
        <f>'2024'!CG17</f>
        <v>0</v>
      </c>
      <c r="CN193" s="61">
        <f>'2024'!CH17</f>
        <v>0</v>
      </c>
      <c r="CO193" s="73">
        <f>'2024'!CI17</f>
        <v>0</v>
      </c>
      <c r="CP193" s="62">
        <f>'2024'!CJ17</f>
        <v>0</v>
      </c>
      <c r="CQ193" s="22">
        <f>'2024'!CK17</f>
        <v>3418</v>
      </c>
      <c r="CR193" s="23">
        <f>'2024'!CL17</f>
        <v>3468</v>
      </c>
      <c r="CS193" s="23">
        <f>'2024'!CM17</f>
        <v>0</v>
      </c>
      <c r="CT193" s="23">
        <f>'2024'!CN17</f>
        <v>0</v>
      </c>
      <c r="CU193" s="23">
        <f>'2024'!CO17</f>
        <v>0</v>
      </c>
      <c r="CV193" s="23">
        <f>'2024'!CP17</f>
        <v>0</v>
      </c>
      <c r="CW193" s="23">
        <f>'2024'!CQ17</f>
        <v>0</v>
      </c>
      <c r="CX193" s="24">
        <f>'2024'!CR17</f>
        <v>0</v>
      </c>
      <c r="CY193" s="24">
        <f>'2024'!CS17</f>
        <v>0</v>
      </c>
      <c r="CZ193" s="23">
        <f>'2024'!CT17</f>
        <v>0</v>
      </c>
      <c r="DA193" s="23">
        <f>'2024'!CU17</f>
        <v>174</v>
      </c>
      <c r="DB193" s="23">
        <f>'2024'!CV17</f>
        <v>1966</v>
      </c>
      <c r="DC193" s="55">
        <f>'2024'!CW17</f>
        <v>0</v>
      </c>
      <c r="DD193" s="61">
        <f>'2024'!CX17</f>
        <v>0</v>
      </c>
      <c r="DE193" s="61">
        <f>'2024'!CY17</f>
        <v>0</v>
      </c>
      <c r="DF193" s="61">
        <f>'2024'!CZ17</f>
        <v>0</v>
      </c>
      <c r="DG193" s="73">
        <f>'2024'!DA17</f>
        <v>0</v>
      </c>
      <c r="DH193" s="62">
        <f>'2024'!DB17</f>
        <v>0</v>
      </c>
      <c r="DI193" s="22">
        <f>'2024'!DC17</f>
        <v>4744</v>
      </c>
      <c r="DJ193" s="23">
        <f>'2024'!DD17</f>
        <v>4931</v>
      </c>
      <c r="DK193" s="23">
        <f>'2024'!DE17</f>
        <v>40</v>
      </c>
      <c r="DL193" s="23">
        <f>'2024'!DF17</f>
        <v>11</v>
      </c>
      <c r="DM193" s="23">
        <f>'2024'!DG17</f>
        <v>605</v>
      </c>
      <c r="DN193" s="23">
        <f>'2024'!DH17</f>
        <v>391</v>
      </c>
      <c r="DO193" s="23">
        <f>'2024'!DI17</f>
        <v>73</v>
      </c>
      <c r="DP193" s="74">
        <f>'2024'!DJ17</f>
        <v>5.5</v>
      </c>
      <c r="DQ193" s="74">
        <f>'2024'!DK17</f>
        <v>3.6</v>
      </c>
      <c r="DR193" s="74">
        <f>'2024'!DL17</f>
        <v>49.1</v>
      </c>
      <c r="DS193" s="23">
        <f>'2024'!DM17</f>
        <v>313</v>
      </c>
      <c r="DT193" s="23">
        <f>'2024'!DN17</f>
        <v>2157</v>
      </c>
      <c r="DU193" s="55">
        <f>'2024'!DO17</f>
        <v>85</v>
      </c>
      <c r="DV193" s="61">
        <f>'2024'!DP17</f>
        <v>3.7</v>
      </c>
      <c r="DW193" s="61">
        <f>'2024'!DQ17</f>
        <v>8</v>
      </c>
      <c r="DX193" s="61">
        <f>'2024'!DR17</f>
        <v>6</v>
      </c>
      <c r="DY193" s="73">
        <f>'2024'!DS17</f>
        <v>1.33</v>
      </c>
      <c r="DZ193" s="62">
        <f>'2024'!DT17</f>
        <v>10</v>
      </c>
      <c r="EA193" s="22">
        <f>'2024'!DU17</f>
        <v>3338</v>
      </c>
      <c r="EB193" s="23">
        <f>'2024'!DV17</f>
        <v>3853</v>
      </c>
      <c r="EC193" s="23">
        <f>'2024'!DW17</f>
        <v>31</v>
      </c>
      <c r="ED193" s="23">
        <f>'2024'!DX17</f>
        <v>11</v>
      </c>
      <c r="EE193" s="23">
        <f>'2024'!DY17</f>
        <v>471</v>
      </c>
      <c r="EF193" s="23">
        <f>'2024'!DZ17</f>
        <v>290</v>
      </c>
      <c r="EG193" s="23">
        <f>'2024'!EA17</f>
        <v>70.2</v>
      </c>
      <c r="EH193" s="24">
        <f>'2024'!EB17</f>
        <v>4.2</v>
      </c>
      <c r="EI193" s="24">
        <f>'2024'!EC17</f>
        <v>3.5</v>
      </c>
      <c r="EJ193" s="24">
        <f>'2024'!ED17</f>
        <v>33.799999999999997</v>
      </c>
      <c r="EK193" s="23">
        <f>'2024'!EE17</f>
        <v>141</v>
      </c>
      <c r="EL193" s="23">
        <f>'2024'!EF17</f>
        <v>1473</v>
      </c>
      <c r="EM193" s="55">
        <f>'2024'!EG17</f>
        <v>46</v>
      </c>
      <c r="EN193" s="73">
        <f>'2024'!EH17</f>
        <v>3.4</v>
      </c>
      <c r="EO193" s="61">
        <f>'2024'!EI17</f>
        <v>4</v>
      </c>
      <c r="EP193" s="61">
        <f>'2024'!EJ17</f>
        <v>1</v>
      </c>
      <c r="EQ193" s="73">
        <f>'2024'!EK17</f>
        <v>0.8</v>
      </c>
      <c r="ER193" s="62">
        <f>'2024'!EL17</f>
        <v>4</v>
      </c>
    </row>
    <row r="194" spans="1:148" ht="15.75" customHeight="1" x14ac:dyDescent="0.2">
      <c r="A194" s="111">
        <f t="shared" si="8"/>
        <v>192</v>
      </c>
      <c r="B194" s="109">
        <f>'2026 - WIP'!A34</f>
        <v>32</v>
      </c>
      <c r="C194" s="109">
        <v>2026</v>
      </c>
      <c r="D194" s="86" t="str">
        <f>'2026 - WIP'!B34</f>
        <v>Mark Gronowski</v>
      </c>
      <c r="E194" s="86" t="str" cm="1">
        <f t="array" ref="E194">_xlfn.IFS(F194&gt;13,"Cornerstone",AND(F194&gt;11.5,F194&lt;13),"Elite",AND(F194&gt;10,F194&lt;11.5),"Elite Upside",AND(F194&gt;=8.5,F194&lt;10),"Upside",AND(F194&gt;6.25,F194&lt;8.5),"Upside Lite",AND(F194&gt;4.5,F194&lt;6.25),"Outlier",AND(F194&gt;=3.5,F194&lt;4.5),"Outlier Lite",F194&lt;3.5,"Purgatory")</f>
        <v>Purgatory</v>
      </c>
      <c r="F194" s="11">
        <f>'2026 - WIP'!C34</f>
        <v>1.625</v>
      </c>
      <c r="G194" s="11">
        <f t="shared" si="9"/>
        <v>7.1999999999999993</v>
      </c>
      <c r="H194" s="245">
        <f t="shared" si="10"/>
        <v>-1.0622903278416111</v>
      </c>
      <c r="I194" s="43" t="str">
        <f>'2026 - WIP'!D34</f>
        <v>Iowa</v>
      </c>
      <c r="J194" s="14">
        <f>'2026 - WIP'!E34</f>
        <v>2</v>
      </c>
      <c r="K194" s="44">
        <f>'2026 - WIP'!F34</f>
        <v>37169</v>
      </c>
      <c r="L194" s="15">
        <f>'2026 - WIP'!G34</f>
        <v>23.994520547945207</v>
      </c>
      <c r="M194" s="15" t="str">
        <f>'2026 - WIP'!H34</f>
        <v>RS SR</v>
      </c>
      <c r="N194" s="15">
        <f>'2026 - WIP'!I34</f>
        <v>24.575342465753426</v>
      </c>
      <c r="O194" s="15" t="str">
        <f>'2026 - WIP'!J34</f>
        <v>Game Manager</v>
      </c>
      <c r="P194" s="14">
        <f>'2026 - WIP'!K34</f>
        <v>75</v>
      </c>
      <c r="Q194" s="14">
        <f>'2026 - WIP'!L34</f>
        <v>230</v>
      </c>
      <c r="R194" s="15">
        <f t="shared" si="11"/>
        <v>28.747710473198726</v>
      </c>
      <c r="S194" s="14">
        <f>'2026 - WIP'!M34</f>
        <v>4.7</v>
      </c>
      <c r="T194" s="16">
        <f>'2026 - WIP'!N34</f>
        <v>0</v>
      </c>
      <c r="U194" s="46">
        <f>'2026 - WIP'!O34</f>
        <v>0.91281451141018144</v>
      </c>
      <c r="V194" s="47">
        <f>'2026 - WIP'!P34</f>
        <v>0.98899999999999999</v>
      </c>
      <c r="W194" s="47">
        <f>'2026 - WIP'!Q34</f>
        <v>0.91729778854892452</v>
      </c>
      <c r="X194" s="47">
        <f>'2026 - WIP'!R34</f>
        <v>0.91573980451634651</v>
      </c>
      <c r="Y194" s="47">
        <f>'2026 - WIP'!S34</f>
        <v>0.89292196007259528</v>
      </c>
      <c r="Z194" s="17">
        <f>'2026 - WIP'!T34</f>
        <v>0.95236990225817331</v>
      </c>
      <c r="AA194" s="17">
        <f>'2026 - WIP'!U34</f>
        <v>0.95236990225817331</v>
      </c>
      <c r="AB194" s="17">
        <f>'2026 - WIP'!V34</f>
        <v>0.11641379310344828</v>
      </c>
      <c r="AC194" s="17">
        <f>'2026 - WIP'!W34</f>
        <v>0.20853080568720378</v>
      </c>
      <c r="AD194" s="17">
        <f>'2026 - WIP'!X34</f>
        <v>0.20853080568720378</v>
      </c>
      <c r="AE194" s="18">
        <f>'2026 - WIP'!Y34</f>
        <v>0.20853080568720378</v>
      </c>
      <c r="AF194" s="19">
        <f>'2026 - WIP'!Z34</f>
        <v>19.917808219178081</v>
      </c>
      <c r="AG194" s="20">
        <f>'2026 - WIP'!AA34</f>
        <v>94.268457302844155</v>
      </c>
      <c r="AH194" s="71">
        <f>'2026 - WIP'!AB34</f>
        <v>0.60588235294117643</v>
      </c>
      <c r="AI194" s="102">
        <f>'2026 - WIP'!AC34</f>
        <v>10.040816326530612</v>
      </c>
      <c r="AJ194" s="71">
        <f>'2026 - WIP'!AD34</f>
        <v>0.78099999999999992</v>
      </c>
      <c r="AK194" s="71">
        <f>'2026 - WIP'!AE34</f>
        <v>5.4000000000000006E-2</v>
      </c>
      <c r="AL194" s="71">
        <f>'2026 - WIP'!AF34</f>
        <v>1.8000000000000002E-2</v>
      </c>
      <c r="AM194" s="70">
        <f>'2026 - WIP'!AG34</f>
        <v>0.5</v>
      </c>
      <c r="AN194" s="20">
        <f>'2026 - WIP'!AH34</f>
        <v>4.4000000000000004</v>
      </c>
      <c r="AO194" s="20">
        <f>'2026 - WIP'!AI34</f>
        <v>0.24390243902439024</v>
      </c>
      <c r="AP194" s="76">
        <f>'2026 - WIP'!AJ34</f>
        <v>2.4500000000000002</v>
      </c>
      <c r="AQ194" s="21">
        <f>'2026 - WIP'!AK34</f>
        <v>5</v>
      </c>
      <c r="AR194" s="21">
        <f>'2026 - WIP'!AL34</f>
        <v>0</v>
      </c>
      <c r="AS194" s="21">
        <f>'2026 - WIP'!AM34</f>
        <v>8</v>
      </c>
      <c r="AT194" s="21">
        <f>'2026 - WIP'!AN34</f>
        <v>2</v>
      </c>
      <c r="AU194" s="21">
        <f>'2026 - WIP'!AO34</f>
        <v>10</v>
      </c>
      <c r="AV194" s="21">
        <f>'2026 - WIP'!AP34</f>
        <v>5</v>
      </c>
      <c r="AW194" s="21">
        <f>'2026 - WIP'!AQ34</f>
        <v>8</v>
      </c>
      <c r="AX194" s="21">
        <f>'2026 - WIP'!AR34</f>
        <v>2</v>
      </c>
      <c r="AY194" s="21">
        <f>'2026 - WIP'!AS34</f>
        <v>7</v>
      </c>
      <c r="AZ194" s="21">
        <f>'2026 - WIP'!AT34</f>
        <v>4</v>
      </c>
      <c r="BA194" s="21">
        <f>'2026 - WIP'!AU34</f>
        <v>0</v>
      </c>
      <c r="BB194" s="21">
        <f>'2026 - WIP'!AV34</f>
        <v>0</v>
      </c>
      <c r="BC194" s="21">
        <f>'2026 - WIP'!AW34</f>
        <v>7</v>
      </c>
      <c r="BD194" s="21">
        <f>'2026 - WIP'!AX34</f>
        <v>5.25</v>
      </c>
      <c r="BE194" s="21">
        <f>'2026 - WIP'!AY34</f>
        <v>0.78749999999999998</v>
      </c>
      <c r="BF194" s="130">
        <f>'2026 - WIP'!AZ34</f>
        <v>0</v>
      </c>
      <c r="BG194" s="103">
        <f>'2026 - WIP'!BA34</f>
        <v>1560</v>
      </c>
      <c r="BH194" s="23">
        <f>'2026 - WIP'!BB34</f>
        <v>1709</v>
      </c>
      <c r="BI194" s="23">
        <f>'2026 - WIP'!BC34</f>
        <v>15</v>
      </c>
      <c r="BJ194" s="23">
        <f>'2026 - WIP'!BD34</f>
        <v>3</v>
      </c>
      <c r="BK194" s="23">
        <f>'2026 - WIP'!BE34</f>
        <v>188</v>
      </c>
      <c r="BL194" s="23">
        <f>'2026 - WIP'!BF34</f>
        <v>107</v>
      </c>
      <c r="BM194" s="23">
        <f>'2026 - WIP'!BG34</f>
        <v>66.7</v>
      </c>
      <c r="BN194" s="74">
        <f>'2026 - WIP'!BH34</f>
        <v>6.6</v>
      </c>
      <c r="BO194" s="74">
        <f>'2026 - WIP'!BI34</f>
        <v>3.5</v>
      </c>
      <c r="BP194" s="74">
        <f>'2026 - WIP'!BJ34</f>
        <v>38.9</v>
      </c>
      <c r="BQ194" s="23">
        <f>'2026 - WIP'!BK34</f>
        <v>637</v>
      </c>
      <c r="BR194" s="23">
        <f>'2026 - WIP'!BL34</f>
        <v>2408</v>
      </c>
      <c r="BS194" s="55">
        <f>'2026 - WIP'!BM34</f>
        <v>77</v>
      </c>
      <c r="BT194" s="61">
        <f>'2026 - WIP'!BN34</f>
        <v>8.3000000000000007</v>
      </c>
      <c r="BU194" s="61">
        <f>'2026 - WIP'!BO34</f>
        <v>7</v>
      </c>
      <c r="BV194" s="61">
        <f>'2026 - WIP'!BP34</f>
        <v>14</v>
      </c>
      <c r="BW194" s="72">
        <f>'2026 - WIP'!BQ34</f>
        <v>4.97</v>
      </c>
      <c r="BX194" s="61">
        <f>'2026 - WIP'!BR34</f>
        <v>20</v>
      </c>
      <c r="BY194" s="22">
        <f>'2026 - WIP'!BS34</f>
        <v>2967</v>
      </c>
      <c r="BZ194" s="23">
        <f>'2026 - WIP'!BT34</f>
        <v>3000</v>
      </c>
      <c r="CA194" s="23">
        <f>'2026 - WIP'!BU34</f>
        <v>26</v>
      </c>
      <c r="CB194" s="23">
        <f>'2026 - WIP'!BV34</f>
        <v>5</v>
      </c>
      <c r="CC194" s="23">
        <f>'2026 - WIP'!BW34</f>
        <v>360</v>
      </c>
      <c r="CD194" s="23">
        <f>'2026 - WIP'!BX34</f>
        <v>232</v>
      </c>
      <c r="CE194" s="23">
        <f>'2026 - WIP'!BY34</f>
        <v>74.7</v>
      </c>
      <c r="CF194" s="74">
        <f>'2026 - WIP'!BZ34</f>
        <v>2.7</v>
      </c>
      <c r="CG194" s="74">
        <f>'2026 - WIP'!CA34</f>
        <v>1.5</v>
      </c>
      <c r="CH194" s="74">
        <f>'2026 - WIP'!CB34</f>
        <v>45.2</v>
      </c>
      <c r="CI194" s="23">
        <f>'2026 - WIP'!CC34</f>
        <v>518</v>
      </c>
      <c r="CJ194" s="23">
        <f>'2026 - WIP'!CD34</f>
        <v>2912</v>
      </c>
      <c r="CK194" s="55">
        <f>'2026 - WIP'!CE34</f>
        <v>104</v>
      </c>
      <c r="CL194" s="61">
        <f>'2026 - WIP'!CF34</f>
        <v>5</v>
      </c>
      <c r="CM194" s="61">
        <f>'2026 - WIP'!CG34</f>
        <v>12</v>
      </c>
      <c r="CN194" s="61">
        <f>'2026 - WIP'!CH34</f>
        <v>15</v>
      </c>
      <c r="CO194" s="73">
        <f>'2026 - WIP'!CI34</f>
        <v>2.41</v>
      </c>
      <c r="CP194" s="62">
        <f>'2026 - WIP'!CJ34</f>
        <v>13</v>
      </c>
      <c r="CQ194" s="22">
        <f>'2026 - WIP'!CK34</f>
        <v>3028</v>
      </c>
      <c r="CR194" s="23">
        <f>'2026 - WIP'!CL34</f>
        <v>3301</v>
      </c>
      <c r="CS194" s="23">
        <f>'2026 - WIP'!CM34</f>
        <v>29</v>
      </c>
      <c r="CT194" s="23">
        <f>'2026 - WIP'!CN34</f>
        <v>5</v>
      </c>
      <c r="CU194" s="23">
        <f>'2026 - WIP'!CO34</f>
        <v>310</v>
      </c>
      <c r="CV194" s="23">
        <f>'2026 - WIP'!CP34</f>
        <v>209</v>
      </c>
      <c r="CW194" s="23">
        <f>'2026 - WIP'!CQ34</f>
        <v>77.099999999999994</v>
      </c>
      <c r="CX194" s="24">
        <f>'2026 - WIP'!CR34</f>
        <v>4.7</v>
      </c>
      <c r="CY194" s="24">
        <f>'2026 - WIP'!CS34</f>
        <v>1.9</v>
      </c>
      <c r="CZ194" s="23">
        <f>'2026 - WIP'!CT34</f>
        <v>46</v>
      </c>
      <c r="DA194" s="23">
        <f>'2026 - WIP'!CU34</f>
        <v>473</v>
      </c>
      <c r="DB194" s="23">
        <f>'2026 - WIP'!CV34</f>
        <v>3515</v>
      </c>
      <c r="DC194" s="55">
        <f>'2026 - WIP'!CW34</f>
        <v>89</v>
      </c>
      <c r="DD194" s="61">
        <f>'2026 - WIP'!CX34</f>
        <v>5.3</v>
      </c>
      <c r="DE194" s="61">
        <f>'2026 - WIP'!CY34</f>
        <v>8</v>
      </c>
      <c r="DF194" s="61">
        <f>'2026 - WIP'!CZ34</f>
        <v>16</v>
      </c>
      <c r="DG194" s="73">
        <f>'2026 - WIP'!DA34</f>
        <v>2.85</v>
      </c>
      <c r="DH194" s="62">
        <f>'2026 - WIP'!DB34</f>
        <v>15</v>
      </c>
      <c r="DI194" s="22">
        <f>'2026 - WIP'!DC34</f>
        <v>2717</v>
      </c>
      <c r="DJ194" s="23">
        <f>'2026 - WIP'!DD34</f>
        <v>2967</v>
      </c>
      <c r="DK194" s="23">
        <f>'2026 - WIP'!DE34</f>
        <v>23</v>
      </c>
      <c r="DL194" s="23">
        <f>'2026 - WIP'!DF34</f>
        <v>7</v>
      </c>
      <c r="DM194" s="23">
        <f>'2026 - WIP'!DG34</f>
        <v>340</v>
      </c>
      <c r="DN194" s="23">
        <f>'2026 - WIP'!DH34</f>
        <v>206</v>
      </c>
      <c r="DO194" s="23">
        <f>'2026 - WIP'!DI34</f>
        <v>70.099999999999994</v>
      </c>
      <c r="DP194" s="74">
        <f>'2026 - WIP'!DJ34</f>
        <v>5.4</v>
      </c>
      <c r="DQ194" s="74">
        <f>'2026 - WIP'!DK34</f>
        <v>1.8</v>
      </c>
      <c r="DR194" s="74">
        <f>'2026 - WIP'!DL34</f>
        <v>50</v>
      </c>
      <c r="DS194" s="23">
        <f>'2026 - WIP'!DM34</f>
        <v>422</v>
      </c>
      <c r="DT194" s="23">
        <f>'2026 - WIP'!DN34</f>
        <v>3625</v>
      </c>
      <c r="DU194" s="55">
        <f>'2026 - WIP'!DO34</f>
        <v>97</v>
      </c>
      <c r="DV194" s="61">
        <f>'2026 - WIP'!DP34</f>
        <v>4.4000000000000004</v>
      </c>
      <c r="DW194" s="61">
        <f>'2026 - WIP'!DQ34</f>
        <v>10</v>
      </c>
      <c r="DX194" s="61">
        <f>'2026 - WIP'!DR34</f>
        <v>15</v>
      </c>
      <c r="DY194" s="73">
        <f>'2026 - WIP'!DS34</f>
        <v>2.4500000000000002</v>
      </c>
      <c r="DZ194" s="62">
        <f>'2026 - WIP'!DT34</f>
        <v>12</v>
      </c>
      <c r="EA194" s="22">
        <f>'2026 - WIP'!DU34</f>
        <v>492</v>
      </c>
      <c r="EB194" s="23">
        <f>'2026 - WIP'!DV34</f>
        <v>551</v>
      </c>
      <c r="EC194" s="23">
        <f>'2026 - WIP'!DW34</f>
        <v>3</v>
      </c>
      <c r="ED194" s="23">
        <f>'2026 - WIP'!DX34</f>
        <v>1</v>
      </c>
      <c r="EE194" s="23">
        <f>'2026 - WIP'!DY34</f>
        <v>81</v>
      </c>
      <c r="EF194" s="23">
        <f>'2026 - WIP'!DZ34</f>
        <v>49</v>
      </c>
      <c r="EG194" s="23">
        <f>'2026 - WIP'!EA34</f>
        <v>78.099999999999994</v>
      </c>
      <c r="EH194" s="24">
        <f>'2026 - WIP'!EB34</f>
        <v>2.4</v>
      </c>
      <c r="EI194" s="24">
        <f>'2026 - WIP'!EC34</f>
        <v>2.9</v>
      </c>
      <c r="EJ194" s="24">
        <f>'2026 - WIP'!ED34</f>
        <v>50</v>
      </c>
      <c r="EK194" s="23">
        <f>'2026 - WIP'!EE34</f>
        <v>176</v>
      </c>
      <c r="EL194" s="23">
        <f>'2026 - WIP'!EF34</f>
        <v>844</v>
      </c>
      <c r="EM194" s="55">
        <f>'2026 - WIP'!EG34</f>
        <v>41</v>
      </c>
      <c r="EN194" s="73">
        <f>'2026 - WIP'!EH34</f>
        <v>4.2926829268292686</v>
      </c>
      <c r="EO194" s="61">
        <f>'2026 - WIP'!EI34</f>
        <v>6</v>
      </c>
      <c r="EP194" s="61">
        <f>'2026 - WIP'!EJ34</f>
        <v>10</v>
      </c>
      <c r="EQ194" s="73">
        <f>'2026 - WIP'!EK34</f>
        <v>2.37</v>
      </c>
      <c r="ER194" s="62">
        <f>'2026 - WIP'!EL34</f>
        <v>6</v>
      </c>
    </row>
    <row r="195" spans="1:148" ht="15.75" customHeight="1" x14ac:dyDescent="0.2">
      <c r="A195" s="111">
        <f t="shared" ref="A195:A208" si="12">_xlfn.RANK.EQ(F195,$F$3:$F$208)</f>
        <v>193</v>
      </c>
      <c r="B195" s="109">
        <f>'2024'!A18</f>
        <v>16</v>
      </c>
      <c r="C195" s="109">
        <v>2024</v>
      </c>
      <c r="D195" s="86" t="str">
        <f>'2024'!B18</f>
        <v>Brennan Armstrong</v>
      </c>
      <c r="E195" s="86" t="str" cm="1">
        <f t="array" ref="E195">_xlfn.IFS(F195&gt;13,"Cornerstone",AND(F195&gt;11.5,F195&lt;13),"Elite",AND(F195&gt;10,F195&lt;11.5),"Elite Upside",AND(F195&gt;=8.5,F195&lt;10),"Upside",AND(F195&gt;6.25,F195&lt;8.5),"Upside Lite",AND(F195&gt;4.5,F195&lt;6.25),"Outlier",AND(F195&gt;=3.5,F195&lt;4.5),"Outlier Lite",F195&lt;3.5,"Purgatory")</f>
        <v>Purgatory</v>
      </c>
      <c r="F195" s="11">
        <f>'2024'!C18</f>
        <v>1.5096875000000001</v>
      </c>
      <c r="G195" s="11">
        <f t="shared" ref="G195:G208" si="13">_xlfn.PERCENTRANK.EXC($F$3:$F$208,F195)*100</f>
        <v>6.7</v>
      </c>
      <c r="H195" s="245">
        <f t="shared" ref="H195:H208" si="14">STANDARDIZE(F195,(AVERAGE($F$3:$F$208)),(_xlfn.STDEV.P($F$3:$F$208)))</f>
        <v>-1.0959546004003851</v>
      </c>
      <c r="I195" s="43" t="str">
        <f>'2024'!D18</f>
        <v>NC State</v>
      </c>
      <c r="J195" s="14">
        <f>'2024'!E18</f>
        <v>4</v>
      </c>
      <c r="K195" s="44">
        <f>'2024'!F18</f>
        <v>36451</v>
      </c>
      <c r="L195" s="15">
        <f>'2024'!G18</f>
        <v>25.961643835616439</v>
      </c>
      <c r="M195" s="15" t="str">
        <f>'2024'!H18</f>
        <v>RS SR</v>
      </c>
      <c r="N195" s="15">
        <f>'2024'!I18</f>
        <v>24.542465753424658</v>
      </c>
      <c r="O195" s="15" t="str">
        <f>'2024'!J18</f>
        <v>Run First</v>
      </c>
      <c r="P195" s="14">
        <f>'2024'!K18</f>
        <v>74</v>
      </c>
      <c r="Q195" s="14">
        <f>'2024'!L18</f>
        <v>212</v>
      </c>
      <c r="R195" s="15">
        <f t="shared" si="11"/>
        <v>27.218887746760153</v>
      </c>
      <c r="S195" s="14">
        <f>'2024'!M18</f>
        <v>4.76</v>
      </c>
      <c r="T195" s="16">
        <f>'2024'!N18</f>
        <v>0</v>
      </c>
      <c r="U195" s="46">
        <f>'2024'!O18</f>
        <v>5.2406417112299465E-2</v>
      </c>
      <c r="V195" s="47">
        <f>'2024'!P18</f>
        <v>0.81120491174213349</v>
      </c>
      <c r="W195" s="47">
        <f>'2024'!Q18</f>
        <v>0.94014009764381234</v>
      </c>
      <c r="X195" s="47">
        <f>'2024'!R18</f>
        <v>0.9886877828054299</v>
      </c>
      <c r="Y195" s="47">
        <f>'2024'!S18</f>
        <v>0.70725902419674735</v>
      </c>
      <c r="Z195" s="17">
        <f>'2024'!T18</f>
        <v>0.84797340350108863</v>
      </c>
      <c r="AA195" s="17">
        <f>'2024'!U18</f>
        <v>0.76317606315097974</v>
      </c>
      <c r="AB195" s="17">
        <f>'2024'!V18</f>
        <v>0.39066666666666666</v>
      </c>
      <c r="AC195" s="17">
        <f>'2024'!W18</f>
        <v>0.33333333333333331</v>
      </c>
      <c r="AD195" s="17">
        <f>'2024'!X18</f>
        <v>0.36199999999999999</v>
      </c>
      <c r="AE195" s="18">
        <f>'2024'!Y18</f>
        <v>0.32579999999999998</v>
      </c>
      <c r="AF195" s="19">
        <f>'2024'!Z18</f>
        <v>20.887671232876713</v>
      </c>
      <c r="AG195" s="20">
        <f>'2024'!AA18</f>
        <v>82.592011951933074</v>
      </c>
      <c r="AH195" s="71">
        <f>'2024'!AB18</f>
        <v>0.60836501901140683</v>
      </c>
      <c r="AI195" s="102">
        <f>'2024'!AC18</f>
        <v>11.143750000000001</v>
      </c>
      <c r="AJ195" s="71">
        <f>'2024'!AD18</f>
        <v>0.74099999999999999</v>
      </c>
      <c r="AK195" s="71">
        <f>'2024'!AE18</f>
        <v>6.7000000000000004E-2</v>
      </c>
      <c r="AL195" s="71">
        <f>'2024'!AF18</f>
        <v>0.02</v>
      </c>
      <c r="AM195" s="70">
        <f>'2024'!AG18</f>
        <v>0.46</v>
      </c>
      <c r="AN195" s="20">
        <f>'2024'!AH18</f>
        <v>6.2</v>
      </c>
      <c r="AO195" s="20">
        <f>'2024'!AI18</f>
        <v>0.27659574468085107</v>
      </c>
      <c r="AP195" s="76">
        <f>'2024'!AJ18</f>
        <v>3.54</v>
      </c>
      <c r="AQ195" s="21">
        <f>'2024'!AK18</f>
        <v>3</v>
      </c>
      <c r="AR195" s="21">
        <f>'2024'!AL18</f>
        <v>3</v>
      </c>
      <c r="AS195" s="21">
        <f>'2024'!AM18</f>
        <v>4</v>
      </c>
      <c r="AT195" s="21">
        <f>'2024'!AN18</f>
        <v>5</v>
      </c>
      <c r="AU195" s="21">
        <f>'2024'!AO18</f>
        <v>10</v>
      </c>
      <c r="AV195" s="21">
        <f>'2024'!AP18</f>
        <v>3</v>
      </c>
      <c r="AW195" s="21">
        <f>'2024'!AQ18</f>
        <v>10</v>
      </c>
      <c r="AX195" s="21">
        <f>'2024'!AR18</f>
        <v>6</v>
      </c>
      <c r="AY195" s="21">
        <f>'2024'!AS18</f>
        <v>9</v>
      </c>
      <c r="AZ195" s="21">
        <f>'2024'!AT18</f>
        <v>8</v>
      </c>
      <c r="BA195" s="21">
        <f>'2024'!AU18</f>
        <v>0</v>
      </c>
      <c r="BB195" s="21">
        <f>'2024'!AV18</f>
        <v>0</v>
      </c>
      <c r="BC195" s="21">
        <f>'2024'!AW18</f>
        <v>7.1099999999999994</v>
      </c>
      <c r="BD195" s="21">
        <f>'2024'!AX18</f>
        <v>7.1099999999999994</v>
      </c>
      <c r="BE195" s="21">
        <f>'2024'!AY18</f>
        <v>1.2375</v>
      </c>
      <c r="BF195" s="130">
        <f>'2024'!AZ18</f>
        <v>0.61875000000000002</v>
      </c>
      <c r="BG195" s="103">
        <f>'2024'!BA18</f>
        <v>196</v>
      </c>
      <c r="BH195" s="23">
        <f>'2024'!BB18</f>
        <v>3740</v>
      </c>
      <c r="BI195" s="23">
        <f>'2024'!BC18</f>
        <v>1</v>
      </c>
      <c r="BJ195" s="23">
        <f>'2024'!BD18</f>
        <v>2</v>
      </c>
      <c r="BK195" s="23">
        <f>'2024'!BE18</f>
        <v>20</v>
      </c>
      <c r="BL195" s="23">
        <f>'2024'!BF18</f>
        <v>15</v>
      </c>
      <c r="BM195" s="23">
        <f>'2024'!BG18</f>
        <v>75</v>
      </c>
      <c r="BN195" s="74">
        <f>'2024'!BH18</f>
        <v>5</v>
      </c>
      <c r="BO195" s="74">
        <f>'2024'!BI18</f>
        <v>0</v>
      </c>
      <c r="BP195" s="74">
        <f>'2024'!BJ18</f>
        <v>100</v>
      </c>
      <c r="BQ195" s="23">
        <f>'2024'!BK18</f>
        <v>16</v>
      </c>
      <c r="BR195" s="23">
        <f>'2024'!BL18</f>
        <v>1938</v>
      </c>
      <c r="BS195" s="55">
        <f>'2024'!BM18</f>
        <v>8</v>
      </c>
      <c r="BT195" s="61">
        <f>'2024'!BN18</f>
        <v>2</v>
      </c>
      <c r="BU195" s="61">
        <f>'2024'!BO18</f>
        <v>0</v>
      </c>
      <c r="BV195" s="61">
        <f>'2024'!BP18</f>
        <v>0</v>
      </c>
      <c r="BW195" s="72">
        <f>'2024'!BQ18</f>
        <v>1.38</v>
      </c>
      <c r="BX195" s="61">
        <f>'2024'!BR18</f>
        <v>1</v>
      </c>
      <c r="BY195" s="22">
        <f>'2024'!BS18</f>
        <v>2114</v>
      </c>
      <c r="BZ195" s="23">
        <f>'2024'!BT18</f>
        <v>2606</v>
      </c>
      <c r="CA195" s="23">
        <f>'2024'!BU18</f>
        <v>18</v>
      </c>
      <c r="CB195" s="23">
        <f>'2024'!BV18</f>
        <v>11</v>
      </c>
      <c r="CC195" s="23">
        <f>'2024'!BW18</f>
        <v>269</v>
      </c>
      <c r="CD195" s="23">
        <f>'2024'!BX18</f>
        <v>157</v>
      </c>
      <c r="CE195" s="23">
        <f>'2024'!BY18</f>
        <v>68.3</v>
      </c>
      <c r="CF195" s="74">
        <f>'2024'!BZ18</f>
        <v>7.1</v>
      </c>
      <c r="CG195" s="74">
        <f>'2024'!CA18</f>
        <v>2.9</v>
      </c>
      <c r="CH195" s="74">
        <f>'2024'!CB18</f>
        <v>40.799999999999997</v>
      </c>
      <c r="CI195" s="23">
        <f>'2024'!CC18</f>
        <v>677</v>
      </c>
      <c r="CJ195" s="23">
        <f>'2024'!CD18</f>
        <v>1762</v>
      </c>
      <c r="CK195" s="55">
        <f>'2024'!CE18</f>
        <v>107</v>
      </c>
      <c r="CL195" s="61">
        <f>'2024'!CF18</f>
        <v>6.3</v>
      </c>
      <c r="CM195" s="61">
        <f>'2024'!CG18</f>
        <v>5</v>
      </c>
      <c r="CN195" s="61">
        <f>'2024'!CH18</f>
        <v>19</v>
      </c>
      <c r="CO195" s="73">
        <f>'2024'!CI18</f>
        <v>3.01</v>
      </c>
      <c r="CP195" s="62">
        <f>'2024'!CJ18</f>
        <v>21</v>
      </c>
      <c r="CQ195" s="22">
        <f>'2024'!CK18</f>
        <v>4429</v>
      </c>
      <c r="CR195" s="23">
        <f>'2024'!CL18</f>
        <v>4711</v>
      </c>
      <c r="CS195" s="23">
        <f>'2024'!CM18</f>
        <v>31</v>
      </c>
      <c r="CT195" s="23">
        <f>'2024'!CN18</f>
        <v>10</v>
      </c>
      <c r="CU195" s="23">
        <f>'2024'!CO18</f>
        <v>502</v>
      </c>
      <c r="CV195" s="23">
        <f>'2024'!CP18</f>
        <v>325</v>
      </c>
      <c r="CW195" s="23">
        <f>'2024'!CQ18</f>
        <v>74.099999999999994</v>
      </c>
      <c r="CX195" s="24">
        <f>'2024'!CR18</f>
        <v>6.7</v>
      </c>
      <c r="CY195" s="24">
        <f>'2024'!CS18</f>
        <v>3.5</v>
      </c>
      <c r="CZ195" s="23">
        <f>'2024'!CT18</f>
        <v>46</v>
      </c>
      <c r="DA195" s="23">
        <f>'2024'!CU18</f>
        <v>476</v>
      </c>
      <c r="DB195" s="23">
        <f>'2024'!CV18</f>
        <v>1764</v>
      </c>
      <c r="DC195" s="55">
        <f>'2024'!CW18</f>
        <v>63</v>
      </c>
      <c r="DD195" s="61">
        <f>'2024'!CX18</f>
        <v>7.6</v>
      </c>
      <c r="DE195" s="61">
        <f>'2024'!CY18</f>
        <v>9</v>
      </c>
      <c r="DF195" s="61">
        <f>'2024'!CZ18</f>
        <v>16</v>
      </c>
      <c r="DG195" s="73">
        <f>'2024'!DA18</f>
        <v>4.92</v>
      </c>
      <c r="DH195" s="62">
        <f>'2024'!DB18</f>
        <v>16</v>
      </c>
      <c r="DI195" s="22">
        <f>'2024'!DC18</f>
        <v>2185</v>
      </c>
      <c r="DJ195" s="23">
        <f>'2024'!DD18</f>
        <v>2210</v>
      </c>
      <c r="DK195" s="23">
        <f>'2024'!DE18</f>
        <v>7</v>
      </c>
      <c r="DL195" s="23">
        <f>'2024'!DF18</f>
        <v>12</v>
      </c>
      <c r="DM195" s="23">
        <f>'2024'!DG18</f>
        <v>333</v>
      </c>
      <c r="DN195" s="23">
        <f>'2024'!DH18</f>
        <v>179</v>
      </c>
      <c r="DO195" s="23">
        <f>'2024'!DI18</f>
        <v>66.5</v>
      </c>
      <c r="DP195" s="74">
        <f>'2024'!DJ18</f>
        <v>4.2</v>
      </c>
      <c r="DQ195" s="74">
        <f>'2024'!DK18</f>
        <v>4.4000000000000004</v>
      </c>
      <c r="DR195" s="74">
        <f>'2024'!DL18</f>
        <v>33.9</v>
      </c>
      <c r="DS195" s="23">
        <f>'2024'!DM18</f>
        <v>586</v>
      </c>
      <c r="DT195" s="23">
        <f>'2024'!DN18</f>
        <v>1500</v>
      </c>
      <c r="DU195" s="55">
        <f>'2024'!DO18</f>
        <v>94</v>
      </c>
      <c r="DV195" s="61">
        <f>'2024'!DP18</f>
        <v>6.2</v>
      </c>
      <c r="DW195" s="61">
        <f>'2024'!DQ18</f>
        <v>6</v>
      </c>
      <c r="DX195" s="61">
        <f>'2024'!DR18</f>
        <v>26</v>
      </c>
      <c r="DY195" s="73">
        <f>'2024'!DS18</f>
        <v>3.27</v>
      </c>
      <c r="DZ195" s="62">
        <f>'2024'!DT18</f>
        <v>21</v>
      </c>
      <c r="EA195" s="22">
        <f>'2024'!DU18</f>
        <v>1783</v>
      </c>
      <c r="EB195" s="23">
        <f>'2024'!DV18</f>
        <v>2521</v>
      </c>
      <c r="EC195" s="23">
        <f>'2024'!DW18</f>
        <v>11</v>
      </c>
      <c r="ED195" s="23">
        <f>'2024'!DX18</f>
        <v>7</v>
      </c>
      <c r="EE195" s="23">
        <f>'2024'!DY18</f>
        <v>263</v>
      </c>
      <c r="EF195" s="23">
        <f>'2024'!DZ18</f>
        <v>160</v>
      </c>
      <c r="EG195" s="23">
        <f>'2024'!EA18</f>
        <v>72.3</v>
      </c>
      <c r="EH195" s="24">
        <f>'2024'!EB18</f>
        <v>3.6</v>
      </c>
      <c r="EI195" s="24">
        <f>'2024'!EC18</f>
        <v>2</v>
      </c>
      <c r="EJ195" s="24">
        <f>'2024'!ED18</f>
        <v>35.6</v>
      </c>
      <c r="EK195" s="23">
        <f>'2024'!EE18</f>
        <v>724</v>
      </c>
      <c r="EL195" s="23">
        <f>'2024'!EF18</f>
        <v>2172</v>
      </c>
      <c r="EM195" s="55">
        <f>'2024'!EG18</f>
        <v>131</v>
      </c>
      <c r="EN195" s="73">
        <f>'2024'!EH18</f>
        <v>5.5</v>
      </c>
      <c r="EO195" s="61">
        <f>'2024'!EI18</f>
        <v>7</v>
      </c>
      <c r="EP195" s="61">
        <f>'2024'!EJ18</f>
        <v>24</v>
      </c>
      <c r="EQ195" s="73">
        <f>'2024'!EK18</f>
        <v>3.54</v>
      </c>
      <c r="ER195" s="62">
        <f>'2024'!EL18</f>
        <v>19</v>
      </c>
    </row>
    <row r="196" spans="1:148" ht="15.75" customHeight="1" x14ac:dyDescent="0.2">
      <c r="A196" s="111">
        <f t="shared" si="12"/>
        <v>194</v>
      </c>
      <c r="B196" s="109">
        <f>'2018'!A22</f>
        <v>20</v>
      </c>
      <c r="C196" s="109">
        <v>2018</v>
      </c>
      <c r="D196" s="86" t="str">
        <f>'2018'!B22</f>
        <v>Chase Litton</v>
      </c>
      <c r="E196" s="86" t="str" cm="1">
        <f t="array" ref="E196">_xlfn.IFS(F196&gt;13,"Cornerstone",AND(F196&gt;11.5,F196&lt;13),"Elite",AND(F196&gt;10,F196&lt;11.5),"Elite Upside",AND(F196&gt;=8.5,F196&lt;10),"Upside",AND(F196&gt;6.25,F196&lt;8.5),"Upside Lite",AND(F196&gt;4.5,F196&lt;6.25),"Outlier",AND(F196&gt;=3.5,F196&lt;4.5),"Outlier Lite",F196&lt;3.5,"Purgatory")</f>
        <v>Purgatory</v>
      </c>
      <c r="F196" s="11">
        <f>'2018'!C22</f>
        <v>1.4437500000000001</v>
      </c>
      <c r="G196" s="11">
        <f t="shared" si="13"/>
        <v>6.2</v>
      </c>
      <c r="H196" s="245">
        <f t="shared" si="14"/>
        <v>-1.1152043605898194</v>
      </c>
      <c r="I196" s="43" t="str">
        <f>'2018'!D22</f>
        <v>Marshall</v>
      </c>
      <c r="J196" s="14">
        <f>'2018'!E22</f>
        <v>8</v>
      </c>
      <c r="K196" s="44">
        <f>'2018'!F22</f>
        <v>34977</v>
      </c>
      <c r="L196" s="15">
        <f>'2018'!G22</f>
        <v>30</v>
      </c>
      <c r="M196" s="15" t="str">
        <f>'2018'!H22</f>
        <v>JR</v>
      </c>
      <c r="N196" s="15">
        <f>'2018'!I22</f>
        <v>22.575342465753426</v>
      </c>
      <c r="O196" s="15" t="str">
        <f>'2018'!J22</f>
        <v>Pocket Passer</v>
      </c>
      <c r="P196" s="14">
        <f>'2018'!K22</f>
        <v>77</v>
      </c>
      <c r="Q196" s="14">
        <f>'2018'!L22</f>
        <v>232</v>
      </c>
      <c r="R196" s="15">
        <f t="shared" ref="R196:R208" si="15">Q196*0.453592/(P196*0.0254)^2</f>
        <v>27.510880321136593</v>
      </c>
      <c r="S196" s="14">
        <f>'2018'!M22</f>
        <v>4.87</v>
      </c>
      <c r="T196" s="16">
        <f>'2018'!N22</f>
        <v>0</v>
      </c>
      <c r="U196" s="46">
        <f>'2018'!O22</f>
        <v>0</v>
      </c>
      <c r="V196" s="47">
        <f>'2018'!P22</f>
        <v>0</v>
      </c>
      <c r="W196" s="47">
        <f>'2018'!Q22</f>
        <v>0.8652058432934927</v>
      </c>
      <c r="X196" s="47">
        <f>'2018'!R22</f>
        <v>0.89903514817367336</v>
      </c>
      <c r="Y196" s="47">
        <f>'2018'!S22</f>
        <v>0.99871589085072232</v>
      </c>
      <c r="Z196" s="17">
        <f>'2018'!T22</f>
        <v>0.99871589085072232</v>
      </c>
      <c r="AA196" s="17">
        <f>'2018'!U22</f>
        <v>0.64916532905296953</v>
      </c>
      <c r="AB196" s="17">
        <f>'2018'!V22</f>
        <v>1.7647058823529412E-2</v>
      </c>
      <c r="AC196" s="17">
        <f>'2018'!W22</f>
        <v>4.4885177453027142E-2</v>
      </c>
      <c r="AD196" s="17">
        <f>'2018'!X22</f>
        <v>4.4885177453027142E-2</v>
      </c>
      <c r="AE196" s="18">
        <f>'2018'!Y22</f>
        <v>2.9175365344467644E-2</v>
      </c>
      <c r="AF196" s="19">
        <f>'2018'!Z22</f>
        <v>19.917808219178081</v>
      </c>
      <c r="AG196" s="20">
        <f>'2018'!AA22</f>
        <v>82.490158047998037</v>
      </c>
      <c r="AH196" s="71">
        <f>'2018'!AB22</f>
        <v>0.61891891891891893</v>
      </c>
      <c r="AI196" s="102">
        <f>'2018'!AC22</f>
        <v>11.69548872180451</v>
      </c>
      <c r="AJ196" s="71">
        <f>'2018'!AD22</f>
        <v>0.68099999999999994</v>
      </c>
      <c r="AK196" s="71">
        <f>'2018'!AE22</f>
        <v>6.2E-2</v>
      </c>
      <c r="AL196" s="71">
        <f>'2018'!AF22</f>
        <v>3.5000000000000003E-2</v>
      </c>
      <c r="AM196" s="70">
        <f>'2018'!AG22</f>
        <v>0.40500000000000003</v>
      </c>
      <c r="AN196" s="20">
        <f>'2018'!AH22</f>
        <v>2.4</v>
      </c>
      <c r="AO196" s="20">
        <f>'2018'!AI22</f>
        <v>0</v>
      </c>
      <c r="AP196" s="76">
        <f>'2018'!AJ22</f>
        <v>0.81</v>
      </c>
      <c r="AQ196" s="21">
        <f>'2018'!AK22</f>
        <v>5</v>
      </c>
      <c r="AR196" s="21">
        <f>'2018'!AL22</f>
        <v>4</v>
      </c>
      <c r="AS196" s="21">
        <f>'2018'!AM22</f>
        <v>0</v>
      </c>
      <c r="AT196" s="21">
        <f>'2018'!AN22</f>
        <v>4</v>
      </c>
      <c r="AU196" s="21">
        <f>'2018'!AO22</f>
        <v>5</v>
      </c>
      <c r="AV196" s="21">
        <f>'2018'!AP22</f>
        <v>0</v>
      </c>
      <c r="AW196" s="21">
        <f>'2018'!AQ22</f>
        <v>0</v>
      </c>
      <c r="AX196" s="21">
        <f>'2018'!AR22</f>
        <v>0</v>
      </c>
      <c r="AY196" s="21">
        <f>'2018'!AS22</f>
        <v>0</v>
      </c>
      <c r="AZ196" s="21">
        <f>'2018'!AT22</f>
        <v>0</v>
      </c>
      <c r="BA196" s="21">
        <f>'2018'!AU22</f>
        <v>0</v>
      </c>
      <c r="BB196" s="21">
        <f>'2018'!AV22</f>
        <v>0</v>
      </c>
      <c r="BC196" s="21">
        <f>'2018'!AW22</f>
        <v>3.85</v>
      </c>
      <c r="BD196" s="21">
        <f>'2018'!AX22</f>
        <v>2.8875000000000002</v>
      </c>
      <c r="BE196" s="21">
        <f>'2018'!AY22</f>
        <v>0</v>
      </c>
      <c r="BF196" s="130">
        <f>'2018'!AZ22</f>
        <v>0</v>
      </c>
      <c r="BG196" s="103">
        <f>'2018'!BA22</f>
        <v>0</v>
      </c>
      <c r="BH196" s="23">
        <f>'2018'!BB22</f>
        <v>1</v>
      </c>
      <c r="BI196" s="23">
        <f>'2018'!BC22</f>
        <v>0</v>
      </c>
      <c r="BJ196" s="23">
        <f>'2018'!BD22</f>
        <v>0</v>
      </c>
      <c r="BK196" s="23">
        <f>'2018'!BE22</f>
        <v>0</v>
      </c>
      <c r="BL196" s="23">
        <f>'2018'!BF22</f>
        <v>0</v>
      </c>
      <c r="BM196" s="23">
        <f>'2018'!BG22</f>
        <v>0</v>
      </c>
      <c r="BN196" s="74">
        <f>'2018'!BH22</f>
        <v>0</v>
      </c>
      <c r="BO196" s="74">
        <f>'2018'!BI22</f>
        <v>0</v>
      </c>
      <c r="BP196" s="74">
        <f>'2018'!BJ22</f>
        <v>0</v>
      </c>
      <c r="BQ196" s="23">
        <f>'2018'!BK22</f>
        <v>0</v>
      </c>
      <c r="BR196" s="23">
        <f>'2018'!BL22</f>
        <v>1</v>
      </c>
      <c r="BS196" s="55">
        <f>'2018'!BM22</f>
        <v>0</v>
      </c>
      <c r="BT196" s="61">
        <f>'2018'!BN22</f>
        <v>0</v>
      </c>
      <c r="BU196" s="61">
        <f>'2018'!BO22</f>
        <v>0</v>
      </c>
      <c r="BV196" s="61">
        <f>'2018'!BP22</f>
        <v>0</v>
      </c>
      <c r="BW196" s="72">
        <f>'2018'!BQ22</f>
        <v>0</v>
      </c>
      <c r="BX196" s="61">
        <f>'2018'!BR22</f>
        <v>0</v>
      </c>
      <c r="BY196" s="22">
        <f>'2018'!BS22</f>
        <v>0</v>
      </c>
      <c r="BZ196" s="23">
        <f>'2018'!BT22</f>
        <v>1</v>
      </c>
      <c r="CA196" s="23">
        <f>'2018'!BU22</f>
        <v>0</v>
      </c>
      <c r="CB196" s="23">
        <f>'2018'!BV22</f>
        <v>0</v>
      </c>
      <c r="CC196" s="23">
        <f>'2018'!BW22</f>
        <v>0</v>
      </c>
      <c r="CD196" s="23">
        <f>'2018'!BX22</f>
        <v>0</v>
      </c>
      <c r="CE196" s="23">
        <f>'2018'!BY22</f>
        <v>0</v>
      </c>
      <c r="CF196" s="74">
        <f>'2018'!BZ22</f>
        <v>0</v>
      </c>
      <c r="CG196" s="74">
        <f>'2018'!CA22</f>
        <v>0</v>
      </c>
      <c r="CH196" s="74">
        <f>'2018'!CB22</f>
        <v>0</v>
      </c>
      <c r="CI196" s="23">
        <f>'2018'!CC22</f>
        <v>0</v>
      </c>
      <c r="CJ196" s="23">
        <f>'2018'!CD22</f>
        <v>1</v>
      </c>
      <c r="CK196" s="55">
        <f>'2018'!CE22</f>
        <v>0</v>
      </c>
      <c r="CL196" s="61">
        <f>'2018'!CF22</f>
        <v>0</v>
      </c>
      <c r="CM196" s="61">
        <f>'2018'!CG22</f>
        <v>0</v>
      </c>
      <c r="CN196" s="61">
        <f>'2018'!CH22</f>
        <v>0</v>
      </c>
      <c r="CO196" s="73">
        <f>'2018'!CI22</f>
        <v>0</v>
      </c>
      <c r="CP196" s="62">
        <f>'2018'!CJ22</f>
        <v>0</v>
      </c>
      <c r="CQ196" s="22">
        <f>'2018'!CK22</f>
        <v>2606</v>
      </c>
      <c r="CR196" s="23">
        <f>'2018'!CL22</f>
        <v>3012</v>
      </c>
      <c r="CS196" s="23">
        <f>'2018'!CM22</f>
        <v>23</v>
      </c>
      <c r="CT196" s="23">
        <f>'2018'!CN22</f>
        <v>8</v>
      </c>
      <c r="CU196" s="23">
        <f>'2018'!CO22</f>
        <v>384</v>
      </c>
      <c r="CV196" s="23">
        <f>'2018'!CP22</f>
        <v>230</v>
      </c>
      <c r="CW196" s="23">
        <f>'2018'!CQ22</f>
        <v>67.3</v>
      </c>
      <c r="CX196" s="24">
        <f>'2018'!CR22</f>
        <v>5.3</v>
      </c>
      <c r="CY196" s="24">
        <f>'2018'!CS22</f>
        <v>4.3</v>
      </c>
      <c r="CZ196" s="23">
        <f>'2018'!CT22</f>
        <v>37.700000000000003</v>
      </c>
      <c r="DA196" s="23">
        <f>'2018'!CU22</f>
        <v>108</v>
      </c>
      <c r="DB196" s="23">
        <f>'2018'!CV22</f>
        <v>2320</v>
      </c>
      <c r="DC196" s="55">
        <f>'2018'!CW22</f>
        <v>22</v>
      </c>
      <c r="DD196" s="61">
        <f>'2018'!CX22</f>
        <v>2.6</v>
      </c>
      <c r="DE196" s="61">
        <f>'2018'!CY22</f>
        <v>0</v>
      </c>
      <c r="DF196" s="61">
        <f>'2018'!CZ22</f>
        <v>1</v>
      </c>
      <c r="DG196" s="73">
        <f>'2018'!DA22</f>
        <v>1.54</v>
      </c>
      <c r="DH196" s="62">
        <f>'2018'!DB22</f>
        <v>3</v>
      </c>
      <c r="DI196" s="22">
        <f>'2018'!DC22</f>
        <v>2609</v>
      </c>
      <c r="DJ196" s="23">
        <f>'2018'!DD22</f>
        <v>2902</v>
      </c>
      <c r="DK196" s="23">
        <f>'2018'!DE22</f>
        <v>24</v>
      </c>
      <c r="DL196" s="23">
        <f>'2018'!DF22</f>
        <v>9</v>
      </c>
      <c r="DM196" s="23">
        <f>'2018'!DG22</f>
        <v>370</v>
      </c>
      <c r="DN196" s="23">
        <f>'2018'!DH22</f>
        <v>229</v>
      </c>
      <c r="DO196" s="23">
        <f>'2018'!DI22</f>
        <v>67.900000000000006</v>
      </c>
      <c r="DP196" s="74">
        <f>'2018'!DJ22</f>
        <v>3.5</v>
      </c>
      <c r="DQ196" s="74">
        <f>'2018'!DK22</f>
        <v>3.5</v>
      </c>
      <c r="DR196" s="74">
        <f>'2018'!DL22</f>
        <v>35.1</v>
      </c>
      <c r="DS196" s="23">
        <f>'2018'!DM22</f>
        <v>27</v>
      </c>
      <c r="DT196" s="23">
        <f>'2018'!DN22</f>
        <v>1530</v>
      </c>
      <c r="DU196" s="55">
        <f>'2018'!DO22</f>
        <v>13</v>
      </c>
      <c r="DV196" s="61">
        <f>'2018'!DP22</f>
        <v>1.7</v>
      </c>
      <c r="DW196" s="61">
        <f>'2018'!DQ22</f>
        <v>1</v>
      </c>
      <c r="DX196" s="61">
        <f>'2018'!DR22</f>
        <v>0</v>
      </c>
      <c r="DY196" s="73">
        <f>'2018'!DS22</f>
        <v>0.81</v>
      </c>
      <c r="DZ196" s="62">
        <f>'2018'!DT22</f>
        <v>1</v>
      </c>
      <c r="EA196" s="22">
        <f>'2018'!DU22</f>
        <v>3111</v>
      </c>
      <c r="EB196" s="23">
        <f>'2018'!DV22</f>
        <v>3115</v>
      </c>
      <c r="EC196" s="23">
        <f>'2018'!DW22</f>
        <v>25</v>
      </c>
      <c r="ED196" s="23">
        <f>'2018'!DX22</f>
        <v>14</v>
      </c>
      <c r="EE196" s="23">
        <f>'2018'!DY22</f>
        <v>443</v>
      </c>
      <c r="EF196" s="23">
        <f>'2018'!DZ22</f>
        <v>266</v>
      </c>
      <c r="EG196" s="23">
        <f>'2018'!EA22</f>
        <v>68.099999999999994</v>
      </c>
      <c r="EH196" s="24">
        <f>'2018'!EB22</f>
        <v>6.2</v>
      </c>
      <c r="EI196" s="24">
        <f>'2018'!EC22</f>
        <v>3.8</v>
      </c>
      <c r="EJ196" s="24">
        <f>'2018'!ED22</f>
        <v>40.5</v>
      </c>
      <c r="EK196" s="23">
        <f>'2018'!EE22</f>
        <v>86</v>
      </c>
      <c r="EL196" s="23">
        <f>'2018'!EF22</f>
        <v>1916</v>
      </c>
      <c r="EM196" s="55">
        <f>'2018'!EG22</f>
        <v>22</v>
      </c>
      <c r="EN196" s="73">
        <f>'2018'!EH22</f>
        <v>2.4</v>
      </c>
      <c r="EO196" s="61">
        <f>'2018'!EI22</f>
        <v>1</v>
      </c>
      <c r="EP196" s="61">
        <f>'2018'!EJ22</f>
        <v>0</v>
      </c>
      <c r="EQ196" s="73">
        <f>'2018'!EK22</f>
        <v>0.61</v>
      </c>
      <c r="ER196" s="62">
        <f>'2018'!EL22</f>
        <v>5</v>
      </c>
    </row>
    <row r="197" spans="1:148" ht="15.75" customHeight="1" x14ac:dyDescent="0.2">
      <c r="A197" s="111">
        <f t="shared" si="12"/>
        <v>195</v>
      </c>
      <c r="B197" s="109">
        <f>'2015'!A11</f>
        <v>9</v>
      </c>
      <c r="C197" s="109">
        <v>2015</v>
      </c>
      <c r="D197" s="86" t="str">
        <f>'2015'!B11</f>
        <v>Bo Wallace</v>
      </c>
      <c r="E197" s="86" t="str" cm="1">
        <f t="array" ref="E197">_xlfn.IFS(F197&gt;13,"Cornerstone",AND(F197&gt;11.5,F197&lt;13),"Elite",AND(F197&gt;10,F197&lt;11.5),"Elite Upside",AND(F197&gt;=8.5,F197&lt;10),"Upside",AND(F197&gt;6.25,F197&lt;8.5),"Upside Lite",AND(F197&gt;4.5,F197&lt;6.25),"Outlier",AND(F197&gt;=3.5,F197&lt;4.5),"Outlier Lite",F197&lt;3.5,"Purgatory")</f>
        <v>Purgatory</v>
      </c>
      <c r="F197" s="11">
        <f>'2015'!C11</f>
        <v>1.42875</v>
      </c>
      <c r="G197" s="11">
        <f t="shared" si="13"/>
        <v>5.7</v>
      </c>
      <c r="H197" s="245">
        <f t="shared" si="14"/>
        <v>-1.1195834529551885</v>
      </c>
      <c r="I197" s="43" t="str">
        <f>'2015'!D11</f>
        <v>Ole Miss</v>
      </c>
      <c r="J197" s="14">
        <f>'2015'!E11</f>
        <v>1</v>
      </c>
      <c r="K197" s="44">
        <f>'2015'!F11</f>
        <v>33778</v>
      </c>
      <c r="L197" s="15">
        <f>'2015'!G11</f>
        <v>33.284931506849318</v>
      </c>
      <c r="M197" s="15" t="str">
        <f>'2015'!H11</f>
        <v>SR</v>
      </c>
      <c r="N197" s="15">
        <f>'2015'!I11</f>
        <v>22.857534246575341</v>
      </c>
      <c r="O197" s="15" t="str">
        <f>'2015'!J11</f>
        <v>Distributor</v>
      </c>
      <c r="P197" s="14">
        <f>'2015'!K11</f>
        <v>76</v>
      </c>
      <c r="Q197" s="14">
        <f>'2015'!L11</f>
        <v>217</v>
      </c>
      <c r="R197" s="15">
        <f t="shared" si="15"/>
        <v>26.4137767195202</v>
      </c>
      <c r="S197" s="14">
        <f>'2015'!M11</f>
        <v>4.8</v>
      </c>
      <c r="T197" s="16">
        <f>'2015'!N11</f>
        <v>0</v>
      </c>
      <c r="U197" s="46">
        <f>'2015'!O11</f>
        <v>0</v>
      </c>
      <c r="V197" s="47">
        <f>'2015'!P11</f>
        <v>0</v>
      </c>
      <c r="W197" s="47">
        <f>'2015'!Q11</f>
        <v>0.92151431209602952</v>
      </c>
      <c r="X197" s="47">
        <f>'2015'!R11</f>
        <v>0.90849850665218568</v>
      </c>
      <c r="Y197" s="47">
        <f>'2015'!S11</f>
        <v>0.93434490808287129</v>
      </c>
      <c r="Z197" s="17">
        <f>'2015'!T11</f>
        <v>0.93434490808287129</v>
      </c>
      <c r="AA197" s="17">
        <f>'2015'!U11</f>
        <v>0.93434490808287129</v>
      </c>
      <c r="AB197" s="17">
        <f>'2015'!V11</f>
        <v>0</v>
      </c>
      <c r="AC197" s="17">
        <f>'2015'!W11</f>
        <v>0.16355555555555557</v>
      </c>
      <c r="AD197" s="17">
        <f>'2015'!X11</f>
        <v>0.16355555555555557</v>
      </c>
      <c r="AE197" s="18">
        <f>'2015'!Y11</f>
        <v>0.16355555555555557</v>
      </c>
      <c r="AF197" s="19">
        <f>'2015'!Z11</f>
        <v>20.202739726027396</v>
      </c>
      <c r="AG197" s="20">
        <f>'2015'!AA11</f>
        <v>81.756968557098773</v>
      </c>
      <c r="AH197" s="71">
        <f>'2015'!AB11</f>
        <v>0.64759725400457668</v>
      </c>
      <c r="AI197" s="102">
        <f>'2015'!AC11</f>
        <v>13.921739130434782</v>
      </c>
      <c r="AJ197" s="71">
        <f>'2015'!AD11</f>
        <v>0.69400000000000006</v>
      </c>
      <c r="AK197" s="71">
        <f>'2015'!AE11</f>
        <v>0.04</v>
      </c>
      <c r="AL197" s="71">
        <f>'2015'!AF11</f>
        <v>0.05</v>
      </c>
      <c r="AM197" s="70">
        <f>'2015'!AG11</f>
        <v>0.375</v>
      </c>
      <c r="AN197" s="20">
        <f>'2015'!AH11</f>
        <v>3.9148936170212765</v>
      </c>
      <c r="AO197" s="20">
        <f>'2015'!AI11</f>
        <v>8.5106382978723402E-2</v>
      </c>
      <c r="AP197" s="76">
        <f>'2015'!AJ11</f>
        <v>1.0900000000000001</v>
      </c>
      <c r="AQ197" s="21">
        <f>'2015'!AK11</f>
        <v>4</v>
      </c>
      <c r="AR197" s="21">
        <f>'2015'!AL11</f>
        <v>9</v>
      </c>
      <c r="AS197" s="21">
        <f>'2015'!AM11</f>
        <v>0</v>
      </c>
      <c r="AT197" s="21">
        <f>'2015'!AN11</f>
        <v>0</v>
      </c>
      <c r="AU197" s="21">
        <f>'2015'!AO11</f>
        <v>0</v>
      </c>
      <c r="AV197" s="21">
        <f>'2015'!AP11</f>
        <v>0</v>
      </c>
      <c r="AW197" s="21">
        <f>'2015'!AQ11</f>
        <v>7</v>
      </c>
      <c r="AX197" s="21">
        <f>'2015'!AR11</f>
        <v>1</v>
      </c>
      <c r="AY197" s="21">
        <f>'2015'!AS11</f>
        <v>0</v>
      </c>
      <c r="AZ197" s="21">
        <f>'2015'!AT11</f>
        <v>0</v>
      </c>
      <c r="BA197" s="21">
        <f>'2015'!AU11</f>
        <v>0</v>
      </c>
      <c r="BB197" s="21">
        <f>'2015'!AV11</f>
        <v>0</v>
      </c>
      <c r="BC197" s="21">
        <f>'2015'!AW11</f>
        <v>3.15</v>
      </c>
      <c r="BD197" s="21">
        <f>'2015'!AX11</f>
        <v>2.52</v>
      </c>
      <c r="BE197" s="21">
        <f>'2015'!AY11</f>
        <v>0.3</v>
      </c>
      <c r="BF197" s="130">
        <f>'2015'!AZ11</f>
        <v>0.15</v>
      </c>
      <c r="BG197" s="103">
        <f>'2015'!BA11</f>
        <v>0</v>
      </c>
      <c r="BH197" s="23">
        <f>'2015'!BB11</f>
        <v>1</v>
      </c>
      <c r="BI197" s="23">
        <f>'2015'!BC11</f>
        <v>0</v>
      </c>
      <c r="BJ197" s="23">
        <f>'2015'!BD11</f>
        <v>0</v>
      </c>
      <c r="BK197" s="23">
        <f>'2015'!BE11</f>
        <v>0</v>
      </c>
      <c r="BL197" s="23">
        <f>'2015'!BF11</f>
        <v>0</v>
      </c>
      <c r="BM197" s="23">
        <f>'2015'!BG11</f>
        <v>0</v>
      </c>
      <c r="BN197" s="74">
        <f>'2015'!BH11</f>
        <v>0</v>
      </c>
      <c r="BO197" s="74">
        <f>'2015'!BI11</f>
        <v>0</v>
      </c>
      <c r="BP197" s="74">
        <f>'2015'!BJ11</f>
        <v>0</v>
      </c>
      <c r="BQ197" s="23">
        <f>'2015'!BK11</f>
        <v>0</v>
      </c>
      <c r="BR197" s="23">
        <f>'2015'!BL11</f>
        <v>1</v>
      </c>
      <c r="BS197" s="55">
        <f>'2015'!BM11</f>
        <v>0</v>
      </c>
      <c r="BT197" s="61">
        <f>'2015'!BN11</f>
        <v>0</v>
      </c>
      <c r="BU197" s="61">
        <f>'2015'!BO11</f>
        <v>0</v>
      </c>
      <c r="BV197" s="61">
        <f>'2015'!BP11</f>
        <v>0</v>
      </c>
      <c r="BW197" s="72">
        <f>'2015'!BQ11</f>
        <v>0</v>
      </c>
      <c r="BX197" s="61">
        <f>'2015'!BR11</f>
        <v>0</v>
      </c>
      <c r="BY197" s="22">
        <f>'2015'!BS11</f>
        <v>0</v>
      </c>
      <c r="BZ197" s="23">
        <f>'2015'!BT11</f>
        <v>1</v>
      </c>
      <c r="CA197" s="23">
        <f>'2015'!BU11</f>
        <v>0</v>
      </c>
      <c r="CB197" s="23">
        <f>'2015'!BV11</f>
        <v>0</v>
      </c>
      <c r="CC197" s="23">
        <f>'2015'!BW11</f>
        <v>0</v>
      </c>
      <c r="CD197" s="23">
        <f>'2015'!BX11</f>
        <v>0</v>
      </c>
      <c r="CE197" s="23">
        <f>'2015'!BY11</f>
        <v>0</v>
      </c>
      <c r="CF197" s="74">
        <f>'2015'!BZ11</f>
        <v>0</v>
      </c>
      <c r="CG197" s="74">
        <f>'2015'!CA11</f>
        <v>0</v>
      </c>
      <c r="CH197" s="74">
        <f>'2015'!CB11</f>
        <v>0</v>
      </c>
      <c r="CI197" s="23">
        <f>'2015'!CC11</f>
        <v>0</v>
      </c>
      <c r="CJ197" s="23">
        <f>'2015'!CD11</f>
        <v>1</v>
      </c>
      <c r="CK197" s="55">
        <f>'2015'!CE11</f>
        <v>0</v>
      </c>
      <c r="CL197" s="61">
        <f>'2015'!CF11</f>
        <v>0</v>
      </c>
      <c r="CM197" s="61">
        <f>'2015'!CG11</f>
        <v>0</v>
      </c>
      <c r="CN197" s="61">
        <f>'2015'!CH11</f>
        <v>0</v>
      </c>
      <c r="CO197" s="73">
        <f>'2015'!CI11</f>
        <v>0</v>
      </c>
      <c r="CP197" s="62">
        <f>'2015'!CJ11</f>
        <v>0</v>
      </c>
      <c r="CQ197" s="22">
        <f>'2015'!CK11</f>
        <v>2994</v>
      </c>
      <c r="CR197" s="23">
        <f>'2015'!CL11</f>
        <v>3249</v>
      </c>
      <c r="CS197" s="23">
        <f>'2015'!CM11</f>
        <v>22</v>
      </c>
      <c r="CT197" s="23">
        <f>'2015'!CN11</f>
        <v>17</v>
      </c>
      <c r="CU197" s="23">
        <f>'2015'!CO11</f>
        <v>368</v>
      </c>
      <c r="CV197" s="23">
        <f>'2015'!CP11</f>
        <v>235</v>
      </c>
      <c r="CW197" s="23">
        <f>'2015'!CQ11</f>
        <v>0</v>
      </c>
      <c r="CX197" s="24">
        <f>'2015'!CR11</f>
        <v>0</v>
      </c>
      <c r="CY197" s="24">
        <f>'2015'!CS11</f>
        <v>0</v>
      </c>
      <c r="CZ197" s="23">
        <f>'2015'!CT11</f>
        <v>0</v>
      </c>
      <c r="DA197" s="23">
        <f>'2015'!CU11</f>
        <v>0</v>
      </c>
      <c r="DB197" s="23">
        <f>'2015'!CV11</f>
        <v>1</v>
      </c>
      <c r="DC197" s="55">
        <f>'2015'!CW11</f>
        <v>0</v>
      </c>
      <c r="DD197" s="61">
        <f>'2015'!CX11</f>
        <v>0</v>
      </c>
      <c r="DE197" s="61">
        <f>'2015'!CY11</f>
        <v>0</v>
      </c>
      <c r="DF197" s="61">
        <f>'2015'!CZ11</f>
        <v>0</v>
      </c>
      <c r="DG197" s="73">
        <f>'2015'!DA11</f>
        <v>0</v>
      </c>
      <c r="DH197" s="62">
        <f>'2015'!DB11</f>
        <v>0</v>
      </c>
      <c r="DI197" s="22">
        <f>'2015'!DC11</f>
        <v>3346</v>
      </c>
      <c r="DJ197" s="23">
        <f>'2015'!DD11</f>
        <v>3683</v>
      </c>
      <c r="DK197" s="23">
        <f>'2015'!DE11</f>
        <v>18</v>
      </c>
      <c r="DL197" s="23">
        <f>'2015'!DF11</f>
        <v>10</v>
      </c>
      <c r="DM197" s="23">
        <f>'2015'!DG11</f>
        <v>437</v>
      </c>
      <c r="DN197" s="23">
        <f>'2015'!DH11</f>
        <v>283</v>
      </c>
      <c r="DO197" s="23">
        <f>'2015'!DI11</f>
        <v>0</v>
      </c>
      <c r="DP197" s="74">
        <f>'2015'!DJ11</f>
        <v>0</v>
      </c>
      <c r="DQ197" s="74">
        <f>'2015'!DK11</f>
        <v>0</v>
      </c>
      <c r="DR197" s="74">
        <f>'2015'!DL11</f>
        <v>0</v>
      </c>
      <c r="DS197" s="23">
        <f>'2015'!DM11</f>
        <v>0</v>
      </c>
      <c r="DT197" s="23">
        <f>'2015'!DN11</f>
        <v>1</v>
      </c>
      <c r="DU197" s="55">
        <f>'2015'!DO11</f>
        <v>0</v>
      </c>
      <c r="DV197" s="61">
        <f>'2015'!DP11</f>
        <v>0</v>
      </c>
      <c r="DW197" s="61">
        <f>'2015'!DQ11</f>
        <v>0</v>
      </c>
      <c r="DX197" s="61">
        <f>'2015'!DR11</f>
        <v>0</v>
      </c>
      <c r="DY197" s="73">
        <f>'2015'!DS11</f>
        <v>0</v>
      </c>
      <c r="DZ197" s="62">
        <f>'2015'!DT11</f>
        <v>0</v>
      </c>
      <c r="EA197" s="22">
        <f>'2015'!DU11</f>
        <v>3202</v>
      </c>
      <c r="EB197" s="23">
        <f>'2015'!DV11</f>
        <v>3427</v>
      </c>
      <c r="EC197" s="23">
        <f>'2015'!DW11</f>
        <v>22</v>
      </c>
      <c r="ED197" s="23">
        <f>'2015'!DX11</f>
        <v>14</v>
      </c>
      <c r="EE197" s="23">
        <f>'2015'!DY11</f>
        <v>385</v>
      </c>
      <c r="EF197" s="23">
        <f>'2015'!DZ11</f>
        <v>230</v>
      </c>
      <c r="EG197" s="23">
        <f>'2015'!EA11</f>
        <v>69.400000000000006</v>
      </c>
      <c r="EH197" s="24">
        <f>'2015'!EB11</f>
        <v>4</v>
      </c>
      <c r="EI197" s="24">
        <f>'2015'!EC11</f>
        <v>5</v>
      </c>
      <c r="EJ197" s="24">
        <f>'2015'!ED11</f>
        <v>37.5</v>
      </c>
      <c r="EK197" s="23">
        <f>'2015'!EE11</f>
        <v>368</v>
      </c>
      <c r="EL197" s="23">
        <f>'2015'!EF11</f>
        <v>2250</v>
      </c>
      <c r="EM197" s="55">
        <f>'2015'!EG11</f>
        <v>94</v>
      </c>
      <c r="EN197" s="73">
        <f>'2015'!EH11</f>
        <v>3.9148936170212765</v>
      </c>
      <c r="EO197" s="61">
        <f>'2015'!EI11</f>
        <v>5</v>
      </c>
      <c r="EP197" s="61">
        <f>'2015'!EJ11</f>
        <v>8</v>
      </c>
      <c r="EQ197" s="73">
        <f>'2015'!EK11</f>
        <v>1.0900000000000001</v>
      </c>
      <c r="ER197" s="62">
        <f>'2015'!EL11</f>
        <v>11</v>
      </c>
    </row>
    <row r="198" spans="1:148" ht="15.75" customHeight="1" x14ac:dyDescent="0.2">
      <c r="A198" s="111">
        <f t="shared" si="12"/>
        <v>196</v>
      </c>
      <c r="B198" s="109">
        <f>'2024'!A19</f>
        <v>17</v>
      </c>
      <c r="C198" s="109">
        <v>2024</v>
      </c>
      <c r="D198" s="86" t="str">
        <f>'2024'!B19</f>
        <v>Phil Jurkovec</v>
      </c>
      <c r="E198" s="86" t="str" cm="1">
        <f t="array" ref="E198">_xlfn.IFS(F198&gt;13,"Cornerstone",AND(F198&gt;11.5,F198&lt;13),"Elite",AND(F198&gt;10,F198&lt;11.5),"Elite Upside",AND(F198&gt;=8.5,F198&lt;10),"Upside",AND(F198&gt;6.25,F198&lt;8.5),"Upside Lite",AND(F198&gt;4.5,F198&lt;6.25),"Outlier",AND(F198&gt;=3.5,F198&lt;4.5),"Outlier Lite",F198&lt;3.5,"Purgatory")</f>
        <v>Purgatory</v>
      </c>
      <c r="F198" s="11">
        <f>'2024'!C19</f>
        <v>1.39375</v>
      </c>
      <c r="G198" s="11">
        <f t="shared" si="13"/>
        <v>5.3</v>
      </c>
      <c r="H198" s="245">
        <f t="shared" si="14"/>
        <v>-1.1298013351410494</v>
      </c>
      <c r="I198" s="43" t="str">
        <f>'2024'!D19</f>
        <v>Pittsburgh</v>
      </c>
      <c r="J198" s="14">
        <f>'2024'!E19</f>
        <v>4</v>
      </c>
      <c r="K198" s="44">
        <f>'2024'!F19</f>
        <v>36467</v>
      </c>
      <c r="L198" s="15">
        <f>'2024'!G19</f>
        <v>25.917808219178081</v>
      </c>
      <c r="M198" s="15" t="str">
        <f>'2024'!H19</f>
        <v>RS SR</v>
      </c>
      <c r="N198" s="15">
        <f>'2024'!I19</f>
        <v>24.4986301369863</v>
      </c>
      <c r="O198" s="15" t="str">
        <f>'2024'!J19</f>
        <v>Game Manager</v>
      </c>
      <c r="P198" s="14">
        <f>'2024'!K19</f>
        <v>77</v>
      </c>
      <c r="Q198" s="14">
        <f>'2024'!L19</f>
        <v>235</v>
      </c>
      <c r="R198" s="15">
        <f t="shared" si="15"/>
        <v>27.866624463220255</v>
      </c>
      <c r="S198" s="14">
        <f>'2024'!M19</f>
        <v>4.8600000000000003</v>
      </c>
      <c r="T198" s="16">
        <f>'2024'!N19</f>
        <v>0</v>
      </c>
      <c r="U198" s="46">
        <f>'2024'!O19</f>
        <v>6.7724222086638197E-2</v>
      </c>
      <c r="V198" s="47">
        <f>'2024'!P19</f>
        <v>0.81829814459372996</v>
      </c>
      <c r="W198" s="47">
        <f>'2024'!Q19</f>
        <v>0.41226883175462337</v>
      </c>
      <c r="X198" s="47">
        <f>'2024'!R19</f>
        <v>0.57706576728499159</v>
      </c>
      <c r="Y198" s="47">
        <f>'2024'!S19</f>
        <v>0.31558641975308643</v>
      </c>
      <c r="Z198" s="17">
        <f>'2024'!T19</f>
        <v>0.56694228217340825</v>
      </c>
      <c r="AA198" s="17">
        <f>'2024'!U19</f>
        <v>0.51024805395606743</v>
      </c>
      <c r="AB198" s="17">
        <f>'2024'!V19</f>
        <v>0.14762741652021089</v>
      </c>
      <c r="AC198" s="17">
        <f>'2024'!W19</f>
        <v>0.12350877192982457</v>
      </c>
      <c r="AD198" s="17">
        <f>'2024'!X19</f>
        <v>0.13556809422501773</v>
      </c>
      <c r="AE198" s="18">
        <f>'2024'!Y19</f>
        <v>0.12201128480251595</v>
      </c>
      <c r="AF198" s="19">
        <f>'2024'!Z19</f>
        <v>20.843835616438355</v>
      </c>
      <c r="AG198" s="20">
        <f>'2024'!AA19</f>
        <v>84.246677229527947</v>
      </c>
      <c r="AH198" s="71">
        <f>'2024'!AB19</f>
        <v>0.59036144578313254</v>
      </c>
      <c r="AI198" s="102">
        <f>'2024'!AC19</f>
        <v>14.350877192982455</v>
      </c>
      <c r="AJ198" s="71">
        <f>'2024'!AD19</f>
        <v>0.69900000000000007</v>
      </c>
      <c r="AK198" s="71">
        <f>'2024'!AE19</f>
        <v>3.3000000000000002E-2</v>
      </c>
      <c r="AL198" s="71">
        <f>'2024'!AF19</f>
        <v>0.04</v>
      </c>
      <c r="AM198" s="70">
        <f>'2024'!AG19</f>
        <v>0.39399999999999996</v>
      </c>
      <c r="AN198" s="20">
        <f>'2024'!AH19</f>
        <v>5.9</v>
      </c>
      <c r="AO198" s="20">
        <f>'2024'!AI19</f>
        <v>0.1</v>
      </c>
      <c r="AP198" s="76">
        <f>'2024'!AJ19</f>
        <v>2.61</v>
      </c>
      <c r="AQ198" s="21">
        <f>'2024'!AK19</f>
        <v>3</v>
      </c>
      <c r="AR198" s="21">
        <f>'2024'!AL19</f>
        <v>10</v>
      </c>
      <c r="AS198" s="21">
        <f>'2024'!AM19</f>
        <v>0</v>
      </c>
      <c r="AT198" s="21">
        <f>'2024'!AN19</f>
        <v>0</v>
      </c>
      <c r="AU198" s="21">
        <f>'2024'!AO19</f>
        <v>3</v>
      </c>
      <c r="AV198" s="21">
        <f>'2024'!AP19</f>
        <v>0</v>
      </c>
      <c r="AW198" s="21">
        <f>'2024'!AQ19</f>
        <v>5</v>
      </c>
      <c r="AX198" s="21">
        <f>'2024'!AR19</f>
        <v>5</v>
      </c>
      <c r="AY198" s="21">
        <f>'2024'!AS19</f>
        <v>1</v>
      </c>
      <c r="AZ198" s="21">
        <f>'2024'!AT19</f>
        <v>5</v>
      </c>
      <c r="BA198" s="21">
        <f>'2024'!AU19</f>
        <v>0</v>
      </c>
      <c r="BB198" s="21">
        <f>'2024'!AV19</f>
        <v>0</v>
      </c>
      <c r="BC198" s="21">
        <f>'2024'!AW19</f>
        <v>4.25</v>
      </c>
      <c r="BD198" s="21">
        <f>'2024'!AX19</f>
        <v>3.1875</v>
      </c>
      <c r="BE198" s="21">
        <f>'2024'!AY19</f>
        <v>0.6</v>
      </c>
      <c r="BF198" s="130">
        <f>'2024'!AZ19</f>
        <v>0</v>
      </c>
      <c r="BG198" s="103">
        <f>'2024'!BA19</f>
        <v>222</v>
      </c>
      <c r="BH198" s="23">
        <f>'2024'!BB19</f>
        <v>3278</v>
      </c>
      <c r="BI198" s="23">
        <f>'2024'!BC19</f>
        <v>2</v>
      </c>
      <c r="BJ198" s="23">
        <f>'2024'!BD19</f>
        <v>0</v>
      </c>
      <c r="BK198" s="23">
        <f>'2024'!BE19</f>
        <v>15</v>
      </c>
      <c r="BL198" s="23">
        <f>'2024'!BF19</f>
        <v>12</v>
      </c>
      <c r="BM198" s="23">
        <f>'2024'!BG19</f>
        <v>92.9</v>
      </c>
      <c r="BN198" s="74">
        <f>'2024'!BH19</f>
        <v>11.8</v>
      </c>
      <c r="BO198" s="74">
        <f>'2024'!BI19</f>
        <v>4</v>
      </c>
      <c r="BP198" s="74">
        <f>'2024'!BJ19</f>
        <v>75</v>
      </c>
      <c r="BQ198" s="23">
        <f>'2024'!BK19</f>
        <v>133</v>
      </c>
      <c r="BR198" s="23">
        <f>'2024'!BL19</f>
        <v>2428</v>
      </c>
      <c r="BS198" s="55">
        <f>'2024'!BM19</f>
        <v>25</v>
      </c>
      <c r="BT198" s="61">
        <f>'2024'!BN19</f>
        <v>5.3</v>
      </c>
      <c r="BU198" s="61">
        <f>'2024'!BO19</f>
        <v>0</v>
      </c>
      <c r="BV198" s="61">
        <f>'2024'!BP19</f>
        <v>9</v>
      </c>
      <c r="BW198" s="72">
        <f>'2024'!BQ19</f>
        <v>3.52</v>
      </c>
      <c r="BX198" s="61">
        <f>'2024'!BR19</f>
        <v>6</v>
      </c>
      <c r="BY198" s="22">
        <f>'2024'!BS19</f>
        <v>2558</v>
      </c>
      <c r="BZ198" s="23">
        <f>'2024'!BT19</f>
        <v>3126</v>
      </c>
      <c r="CA198" s="23">
        <f>'2024'!BU19</f>
        <v>17</v>
      </c>
      <c r="CB198" s="23">
        <f>'2024'!BV19</f>
        <v>5</v>
      </c>
      <c r="CC198" s="23">
        <f>'2024'!BW19</f>
        <v>337</v>
      </c>
      <c r="CD198" s="23">
        <f>'2024'!BX19</f>
        <v>205</v>
      </c>
      <c r="CE198" s="23">
        <f>'2024'!BY19</f>
        <v>68.3</v>
      </c>
      <c r="CF198" s="74">
        <f>'2024'!BZ19</f>
        <v>6.6</v>
      </c>
      <c r="CG198" s="74">
        <f>'2024'!CA19</f>
        <v>4.4000000000000004</v>
      </c>
      <c r="CH198" s="74">
        <f>'2024'!CB19</f>
        <v>35.1</v>
      </c>
      <c r="CI198" s="23">
        <f>'2024'!CC19</f>
        <v>343</v>
      </c>
      <c r="CJ198" s="23">
        <f>'2024'!CD19</f>
        <v>1384</v>
      </c>
      <c r="CK198" s="55">
        <f>'2024'!CE19</f>
        <v>58</v>
      </c>
      <c r="CL198" s="61">
        <f>'2024'!CF19</f>
        <v>5.9</v>
      </c>
      <c r="CM198" s="61">
        <f>'2024'!CG19</f>
        <v>3</v>
      </c>
      <c r="CN198" s="61">
        <f>'2024'!CH19</f>
        <v>4</v>
      </c>
      <c r="CO198" s="73">
        <f>'2024'!CI19</f>
        <v>3.26</v>
      </c>
      <c r="CP198" s="62">
        <f>'2024'!CJ19</f>
        <v>14</v>
      </c>
      <c r="CQ198" s="22">
        <f>'2024'!CK19</f>
        <v>914</v>
      </c>
      <c r="CR198" s="23">
        <f>'2024'!CL19</f>
        <v>2217</v>
      </c>
      <c r="CS198" s="23">
        <f>'2024'!CM19</f>
        <v>7</v>
      </c>
      <c r="CT198" s="23">
        <f>'2024'!CN19</f>
        <v>4</v>
      </c>
      <c r="CU198" s="23">
        <f>'2024'!CO19</f>
        <v>96</v>
      </c>
      <c r="CV198" s="23">
        <f>'2024'!CP19</f>
        <v>52</v>
      </c>
      <c r="CW198" s="23">
        <f>'2024'!CQ19</f>
        <v>61.5</v>
      </c>
      <c r="CX198" s="24">
        <f>'2024'!CR19</f>
        <v>12.5</v>
      </c>
      <c r="CY198" s="24">
        <f>'2024'!CS19</f>
        <v>5.7</v>
      </c>
      <c r="CZ198" s="23">
        <f>'2024'!CT19</f>
        <v>48.5</v>
      </c>
      <c r="DA198" s="23">
        <f>'2024'!CU19</f>
        <v>349</v>
      </c>
      <c r="DB198" s="23">
        <f>'2024'!CV19</f>
        <v>2189</v>
      </c>
      <c r="DC198" s="55">
        <f>'2024'!CW19</f>
        <v>45</v>
      </c>
      <c r="DD198" s="61">
        <f>'2024'!CX19</f>
        <v>7.8</v>
      </c>
      <c r="DE198" s="61">
        <f>'2024'!CY19</f>
        <v>5</v>
      </c>
      <c r="DF198" s="61">
        <f>'2024'!CZ19</f>
        <v>13</v>
      </c>
      <c r="DG198" s="73">
        <f>'2024'!DA19</f>
        <v>3.84</v>
      </c>
      <c r="DH198" s="62">
        <f>'2024'!DB19</f>
        <v>15</v>
      </c>
      <c r="DI198" s="22">
        <f>'2024'!DC19</f>
        <v>1711</v>
      </c>
      <c r="DJ198" s="23">
        <f>'2024'!DD19</f>
        <v>2965</v>
      </c>
      <c r="DK198" s="23">
        <f>'2024'!DE19</f>
        <v>11</v>
      </c>
      <c r="DL198" s="23">
        <f>'2024'!DF19</f>
        <v>8</v>
      </c>
      <c r="DM198" s="23">
        <f>'2024'!DG19</f>
        <v>249</v>
      </c>
      <c r="DN198" s="23">
        <f>'2024'!DH19</f>
        <v>147</v>
      </c>
      <c r="DO198" s="23">
        <f>'2024'!DI19</f>
        <v>69.900000000000006</v>
      </c>
      <c r="DP198" s="74">
        <f>'2024'!DJ19</f>
        <v>3.1</v>
      </c>
      <c r="DQ198" s="74">
        <f>'2024'!DK19</f>
        <v>4</v>
      </c>
      <c r="DR198" s="74">
        <f>'2024'!DL19</f>
        <v>39.4</v>
      </c>
      <c r="DS198" s="23">
        <f>'2024'!DM19</f>
        <v>168</v>
      </c>
      <c r="DT198" s="23">
        <f>'2024'!DN19</f>
        <v>1138</v>
      </c>
      <c r="DU198" s="55">
        <f>'2024'!DO19</f>
        <v>46</v>
      </c>
      <c r="DV198" s="61">
        <f>'2024'!DP19</f>
        <v>3.7</v>
      </c>
      <c r="DW198" s="61">
        <f>'2024'!DQ19</f>
        <v>1</v>
      </c>
      <c r="DX198" s="61">
        <f>'2024'!DR19</f>
        <v>4</v>
      </c>
      <c r="DY198" s="73">
        <f>'2024'!DS19</f>
        <v>2.61</v>
      </c>
      <c r="DZ198" s="62">
        <f>'2024'!DT19</f>
        <v>7</v>
      </c>
      <c r="EA198" s="22">
        <f>'2024'!DU19</f>
        <v>818</v>
      </c>
      <c r="EB198" s="23">
        <f>'2024'!DV19</f>
        <v>2592</v>
      </c>
      <c r="EC198" s="23">
        <f>'2024'!DW19</f>
        <v>6</v>
      </c>
      <c r="ED198" s="23">
        <f>'2024'!DX19</f>
        <v>3</v>
      </c>
      <c r="EE198" s="23">
        <f>'2024'!DY19</f>
        <v>112</v>
      </c>
      <c r="EF198" s="23">
        <f>'2024'!DZ19</f>
        <v>57</v>
      </c>
      <c r="EG198" s="23">
        <f>'2024'!EA19</f>
        <v>56.9</v>
      </c>
      <c r="EH198" s="24">
        <f>'2024'!EB19</f>
        <v>3.3</v>
      </c>
      <c r="EI198" s="24">
        <f>'2024'!EC19</f>
        <v>4.3</v>
      </c>
      <c r="EJ198" s="24">
        <f>'2024'!ED19</f>
        <v>28.6</v>
      </c>
      <c r="EK198" s="23">
        <f>'2024'!EE19</f>
        <v>176</v>
      </c>
      <c r="EL198" s="23">
        <f>'2024'!EF19</f>
        <v>1425</v>
      </c>
      <c r="EM198" s="55">
        <f>'2024'!EG19</f>
        <v>30</v>
      </c>
      <c r="EN198" s="73">
        <f>'2024'!EH19</f>
        <v>5.9</v>
      </c>
      <c r="EO198" s="61">
        <f>'2024'!EI19</f>
        <v>1</v>
      </c>
      <c r="EP198" s="61">
        <f>'2024'!EJ19</f>
        <v>3</v>
      </c>
      <c r="EQ198" s="73">
        <f>'2024'!EK19</f>
        <v>2.5</v>
      </c>
      <c r="ER198" s="62">
        <f>'2024'!EL19</f>
        <v>7</v>
      </c>
    </row>
    <row r="199" spans="1:148" ht="15.75" customHeight="1" x14ac:dyDescent="0.2">
      <c r="A199" s="111">
        <f t="shared" si="12"/>
        <v>197</v>
      </c>
      <c r="B199" s="109">
        <f>'2017'!A15</f>
        <v>13</v>
      </c>
      <c r="C199" s="109">
        <v>2017</v>
      </c>
      <c r="D199" s="86" t="str">
        <f>'2017'!B15</f>
        <v>Mitch Leidner</v>
      </c>
      <c r="E199" s="86" t="str" cm="1">
        <f t="array" ref="E199">_xlfn.IFS(F199&gt;13,"Cornerstone",AND(F199&gt;11.5,F199&lt;13),"Elite",AND(F199&gt;10,F199&lt;11.5),"Elite Upside",AND(F199&gt;=8.5,F199&lt;10),"Upside",AND(F199&gt;6.25,F199&lt;8.5),"Upside Lite",AND(F199&gt;4.5,F199&lt;6.25),"Outlier",AND(F199&gt;=3.5,F199&lt;4.5),"Outlier Lite",F199&lt;3.5,"Purgatory")</f>
        <v>Purgatory</v>
      </c>
      <c r="F199" s="11">
        <f>'2017'!C15</f>
        <v>1.29125</v>
      </c>
      <c r="G199" s="11">
        <f t="shared" si="13"/>
        <v>4.8</v>
      </c>
      <c r="H199" s="245">
        <f t="shared" si="14"/>
        <v>-1.1597251329710707</v>
      </c>
      <c r="I199" s="43" t="str">
        <f>'2017'!D15</f>
        <v>Minnesota</v>
      </c>
      <c r="J199" s="14">
        <f>'2017'!E15</f>
        <v>2</v>
      </c>
      <c r="K199" s="44">
        <f>'2017'!F15</f>
        <v>34351</v>
      </c>
      <c r="L199" s="15">
        <f>'2017'!G15</f>
        <v>31.715068493150685</v>
      </c>
      <c r="M199" s="15" t="str">
        <f>'2017'!H15</f>
        <v>SR</v>
      </c>
      <c r="N199" s="15">
        <f>'2017'!I15</f>
        <v>23.290410958904111</v>
      </c>
      <c r="O199" s="15" t="str">
        <f>'2017'!J15</f>
        <v>Game Manager</v>
      </c>
      <c r="P199" s="14">
        <f>'2017'!K15</f>
        <v>76</v>
      </c>
      <c r="Q199" s="14">
        <f>'2017'!L15</f>
        <v>230</v>
      </c>
      <c r="R199" s="15">
        <f t="shared" si="15"/>
        <v>27.996168873224175</v>
      </c>
      <c r="S199" s="14">
        <f>'2017'!M15</f>
        <v>4.7</v>
      </c>
      <c r="T199" s="16">
        <f>'2017'!N15</f>
        <v>0</v>
      </c>
      <c r="U199" s="46">
        <f>'2017'!O15</f>
        <v>0</v>
      </c>
      <c r="V199" s="47">
        <f>'2017'!P15</f>
        <v>0.32155844155844154</v>
      </c>
      <c r="W199" s="47">
        <f>'2017'!Q15</f>
        <v>0.97505422993492408</v>
      </c>
      <c r="X199" s="47">
        <f>'2017'!R15</f>
        <v>0.96562835660580026</v>
      </c>
      <c r="Y199" s="47">
        <f>'2017'!S15</f>
        <v>0.96588391670358886</v>
      </c>
      <c r="Z199" s="17">
        <f>'2017'!T15</f>
        <v>0.97046907331925647</v>
      </c>
      <c r="AA199" s="17">
        <f>'2017'!U15</f>
        <v>0.97046907331925647</v>
      </c>
      <c r="AB199" s="17">
        <f>'2017'!V15</f>
        <v>0.19061876247504991</v>
      </c>
      <c r="AC199" s="17">
        <f>'2017'!W15</f>
        <v>0.17348154029376736</v>
      </c>
      <c r="AD199" s="17">
        <f>'2017'!X15</f>
        <v>0.18205015138440864</v>
      </c>
      <c r="AE199" s="18">
        <f>'2017'!Y15</f>
        <v>0.18205015138440864</v>
      </c>
      <c r="AF199" s="19">
        <f>'2017'!Z15</f>
        <v>20.632876712328766</v>
      </c>
      <c r="AG199" s="20">
        <f>'2017'!AA15</f>
        <v>94.268457302844155</v>
      </c>
      <c r="AH199" s="71">
        <f>'2017'!AB15</f>
        <v>0.59024390243902436</v>
      </c>
      <c r="AI199" s="102">
        <f>'2017'!AC15</f>
        <v>12.528735632183908</v>
      </c>
      <c r="AJ199" s="71">
        <f>'2017'!AD15</f>
        <v>0.69</v>
      </c>
      <c r="AK199" s="71">
        <f>'2017'!AE15</f>
        <v>5.7999999999999996E-2</v>
      </c>
      <c r="AL199" s="71">
        <f>'2017'!AF15</f>
        <v>4.9000000000000002E-2</v>
      </c>
      <c r="AM199" s="70">
        <f>'2017'!AG15</f>
        <v>0.45700000000000002</v>
      </c>
      <c r="AN199" s="20">
        <f>'2017'!AH15</f>
        <v>4.2</v>
      </c>
      <c r="AO199" s="20">
        <f>'2017'!AI15</f>
        <v>0.14814814814814814</v>
      </c>
      <c r="AP199" s="76">
        <f>'2017'!AJ15</f>
        <v>2.27</v>
      </c>
      <c r="AQ199" s="21">
        <f>'2017'!AK15</f>
        <v>3</v>
      </c>
      <c r="AR199" s="21">
        <f>'2017'!AL15</f>
        <v>5</v>
      </c>
      <c r="AS199" s="21">
        <f>'2017'!AM15</f>
        <v>0</v>
      </c>
      <c r="AT199" s="21">
        <f>'2017'!AN15</f>
        <v>3</v>
      </c>
      <c r="AU199" s="21">
        <f>'2017'!AO15</f>
        <v>0</v>
      </c>
      <c r="AV199" s="21">
        <f>'2017'!AP15</f>
        <v>3</v>
      </c>
      <c r="AW199" s="21">
        <f>'2017'!AQ15</f>
        <v>7</v>
      </c>
      <c r="AX199" s="21">
        <f>'2017'!AR15</f>
        <v>2</v>
      </c>
      <c r="AY199" s="21">
        <f>'2017'!AS15</f>
        <v>2</v>
      </c>
      <c r="AZ199" s="21">
        <f>'2017'!AT15</f>
        <v>4</v>
      </c>
      <c r="BA199" s="21">
        <f>'2017'!AU15</f>
        <v>0</v>
      </c>
      <c r="BB199" s="21">
        <f>'2017'!AV15</f>
        <v>0</v>
      </c>
      <c r="BC199" s="21">
        <f>'2017'!AW15</f>
        <v>3.31</v>
      </c>
      <c r="BD199" s="21">
        <f>'2017'!AX15</f>
        <v>2.4824999999999999</v>
      </c>
      <c r="BE199" s="21">
        <f>'2017'!AY15</f>
        <v>0.5625</v>
      </c>
      <c r="BF199" s="130">
        <f>'2017'!AZ15</f>
        <v>0</v>
      </c>
      <c r="BG199" s="103">
        <f>'2017'!BA15</f>
        <v>0</v>
      </c>
      <c r="BH199" s="23">
        <f>'2017'!BB15</f>
        <v>1</v>
      </c>
      <c r="BI199" s="23">
        <f>'2017'!BC15</f>
        <v>0</v>
      </c>
      <c r="BJ199" s="23">
        <f>'2017'!BD15</f>
        <v>0</v>
      </c>
      <c r="BK199" s="23">
        <f>'2017'!BE15</f>
        <v>0</v>
      </c>
      <c r="BL199" s="23">
        <f>'2017'!BF15</f>
        <v>0</v>
      </c>
      <c r="BM199" s="23">
        <f>'2017'!BG15</f>
        <v>0</v>
      </c>
      <c r="BN199" s="74">
        <f>'2017'!BH15</f>
        <v>0</v>
      </c>
      <c r="BO199" s="74">
        <f>'2017'!BI15</f>
        <v>0</v>
      </c>
      <c r="BP199" s="74">
        <f>'2017'!BJ15</f>
        <v>0</v>
      </c>
      <c r="BQ199" s="23">
        <f>'2017'!BK15</f>
        <v>0</v>
      </c>
      <c r="BR199" s="23">
        <f>'2017'!BL15</f>
        <v>1</v>
      </c>
      <c r="BS199" s="55">
        <f>'2017'!BM15</f>
        <v>0</v>
      </c>
      <c r="BT199" s="61">
        <f>'2017'!BN15</f>
        <v>0</v>
      </c>
      <c r="BU199" s="61">
        <f>'2017'!BO15</f>
        <v>0</v>
      </c>
      <c r="BV199" s="61">
        <f>'2017'!BP15</f>
        <v>0</v>
      </c>
      <c r="BW199" s="72">
        <f>'2017'!BQ15</f>
        <v>0</v>
      </c>
      <c r="BX199" s="61">
        <f>'2017'!BR15</f>
        <v>0</v>
      </c>
      <c r="BY199" s="22">
        <f>'2017'!BS15</f>
        <v>619</v>
      </c>
      <c r="BZ199" s="23">
        <f>'2017'!BT15</f>
        <v>1925</v>
      </c>
      <c r="CA199" s="23">
        <f>'2017'!BU15</f>
        <v>3</v>
      </c>
      <c r="CB199" s="23">
        <f>'2017'!BV15</f>
        <v>1</v>
      </c>
      <c r="CC199" s="23">
        <f>'2017'!BW15</f>
        <v>78</v>
      </c>
      <c r="CD199" s="23">
        <f>'2017'!BX15</f>
        <v>43</v>
      </c>
      <c r="CE199" s="23">
        <f>'2017'!BY15</f>
        <v>0</v>
      </c>
      <c r="CF199" s="74">
        <f>'2017'!BZ15</f>
        <v>0</v>
      </c>
      <c r="CG199" s="74">
        <f>'2017'!CA15</f>
        <v>0</v>
      </c>
      <c r="CH199" s="74">
        <f>'2017'!CB15</f>
        <v>0</v>
      </c>
      <c r="CI199" s="23">
        <f>'2017'!CC15</f>
        <v>0</v>
      </c>
      <c r="CJ199" s="23">
        <f>'2017'!CD15</f>
        <v>1</v>
      </c>
      <c r="CK199" s="55">
        <f>'2017'!CE15</f>
        <v>0</v>
      </c>
      <c r="CL199" s="61">
        <f>'2017'!CF15</f>
        <v>0</v>
      </c>
      <c r="CM199" s="61">
        <f>'2017'!CG15</f>
        <v>0</v>
      </c>
      <c r="CN199" s="61">
        <f>'2017'!CH15</f>
        <v>0</v>
      </c>
      <c r="CO199" s="73">
        <f>'2017'!CI15</f>
        <v>0</v>
      </c>
      <c r="CP199" s="62">
        <f>'2017'!CJ15</f>
        <v>0</v>
      </c>
      <c r="CQ199" s="22">
        <f>'2017'!CK15</f>
        <v>1798</v>
      </c>
      <c r="CR199" s="23">
        <f>'2017'!CL15</f>
        <v>1844</v>
      </c>
      <c r="CS199" s="23">
        <f>'2017'!CM15</f>
        <v>11</v>
      </c>
      <c r="CT199" s="23">
        <f>'2017'!CN15</f>
        <v>8</v>
      </c>
      <c r="CU199" s="23">
        <f>'2017'!CO15</f>
        <v>242</v>
      </c>
      <c r="CV199" s="23">
        <f>'2017'!CP15</f>
        <v>122</v>
      </c>
      <c r="CW199" s="23">
        <f>'2017'!CQ15</f>
        <v>61.6</v>
      </c>
      <c r="CX199" s="24">
        <f>'2017'!CR15</f>
        <v>5.6</v>
      </c>
      <c r="CY199" s="24">
        <f>'2017'!CS15</f>
        <v>6.4</v>
      </c>
      <c r="CZ199" s="23">
        <f>'2017'!CT15</f>
        <v>35.6</v>
      </c>
      <c r="DA199" s="23">
        <f>'2017'!CU15</f>
        <v>596</v>
      </c>
      <c r="DB199" s="23">
        <f>'2017'!CV15</f>
        <v>2962</v>
      </c>
      <c r="DC199" s="55">
        <f>'2017'!CW15</f>
        <v>99</v>
      </c>
      <c r="DD199" s="61">
        <f>'2017'!CX15</f>
        <v>5.3</v>
      </c>
      <c r="DE199" s="61">
        <f>'2017'!CY15</f>
        <v>10</v>
      </c>
      <c r="DF199" s="61">
        <f>'2017'!CZ15</f>
        <v>6</v>
      </c>
      <c r="DG199" s="73">
        <f>'2017'!DA15</f>
        <v>2.2200000000000002</v>
      </c>
      <c r="DH199" s="62">
        <f>'2017'!DB15</f>
        <v>17</v>
      </c>
      <c r="DI199" s="22">
        <f>'2017'!DC15</f>
        <v>2697</v>
      </c>
      <c r="DJ199" s="23">
        <f>'2017'!DD15</f>
        <v>2793</v>
      </c>
      <c r="DK199" s="23">
        <f>'2017'!DE15</f>
        <v>15</v>
      </c>
      <c r="DL199" s="23">
        <f>'2017'!DF15</f>
        <v>11</v>
      </c>
      <c r="DM199" s="23">
        <f>'2017'!DG15</f>
        <v>410</v>
      </c>
      <c r="DN199" s="23">
        <f>'2017'!DH15</f>
        <v>242</v>
      </c>
      <c r="DO199" s="23">
        <f>'2017'!DI15</f>
        <v>69</v>
      </c>
      <c r="DP199" s="74">
        <f>'2017'!DJ15</f>
        <v>5.8</v>
      </c>
      <c r="DQ199" s="74">
        <f>'2017'!DK15</f>
        <v>5.4</v>
      </c>
      <c r="DR199" s="74">
        <f>'2017'!DL15</f>
        <v>35.799999999999997</v>
      </c>
      <c r="DS199" s="23">
        <f>'2017'!DM15</f>
        <v>382</v>
      </c>
      <c r="DT199" s="23">
        <f>'2017'!DN15</f>
        <v>2004</v>
      </c>
      <c r="DU199" s="55">
        <f>'2017'!DO15</f>
        <v>74</v>
      </c>
      <c r="DV199" s="61">
        <f>'2017'!DP15</f>
        <v>4.0999999999999996</v>
      </c>
      <c r="DW199" s="61">
        <f>'2017'!DQ15</f>
        <v>5</v>
      </c>
      <c r="DX199" s="61">
        <f>'2017'!DR15</f>
        <v>3</v>
      </c>
      <c r="DY199" s="73">
        <f>'2017'!DS15</f>
        <v>1.88</v>
      </c>
      <c r="DZ199" s="62">
        <f>'2017'!DT15</f>
        <v>8</v>
      </c>
      <c r="EA199" s="22">
        <f>'2017'!DU15</f>
        <v>2180</v>
      </c>
      <c r="EB199" s="23">
        <f>'2017'!DV15</f>
        <v>2257</v>
      </c>
      <c r="EC199" s="23">
        <f>'2017'!DW15</f>
        <v>8</v>
      </c>
      <c r="ED199" s="23">
        <f>'2017'!DX15</f>
        <v>12</v>
      </c>
      <c r="EE199" s="23">
        <f>'2017'!DY15</f>
        <v>313</v>
      </c>
      <c r="EF199" s="23">
        <f>'2017'!DZ15</f>
        <v>174</v>
      </c>
      <c r="EG199" s="23">
        <f>'2017'!EA15</f>
        <v>65.3</v>
      </c>
      <c r="EH199" s="24">
        <f>'2017'!EB15</f>
        <v>3.4</v>
      </c>
      <c r="EI199" s="24">
        <f>'2017'!EC15</f>
        <v>4.9000000000000004</v>
      </c>
      <c r="EJ199" s="24">
        <f>'2017'!ED15</f>
        <v>45.7</v>
      </c>
      <c r="EK199" s="23">
        <f>'2017'!EE15</f>
        <v>437</v>
      </c>
      <c r="EL199" s="23">
        <f>'2017'!EF15</f>
        <v>2519</v>
      </c>
      <c r="EM199" s="55">
        <f>'2017'!EG15</f>
        <v>81</v>
      </c>
      <c r="EN199" s="73">
        <f>'2017'!EH15</f>
        <v>4.2</v>
      </c>
      <c r="EO199" s="61">
        <f>'2017'!EI15</f>
        <v>10</v>
      </c>
      <c r="EP199" s="61">
        <f>'2017'!EJ15</f>
        <v>12</v>
      </c>
      <c r="EQ199" s="73">
        <f>'2017'!EK15</f>
        <v>2.27</v>
      </c>
      <c r="ER199" s="62">
        <f>'2017'!EL15</f>
        <v>15</v>
      </c>
    </row>
    <row r="200" spans="1:148" ht="15.75" customHeight="1" x14ac:dyDescent="0.2">
      <c r="A200" s="111">
        <f t="shared" si="12"/>
        <v>198</v>
      </c>
      <c r="B200" s="109">
        <f>'2015'!A12</f>
        <v>10</v>
      </c>
      <c r="C200" s="109">
        <v>2015</v>
      </c>
      <c r="D200" s="86" t="str">
        <f>'2015'!B12</f>
        <v>Trevor Siemian</v>
      </c>
      <c r="E200" s="86" t="str" cm="1">
        <f t="array" ref="E200">_xlfn.IFS(F200&gt;13,"Cornerstone",AND(F200&gt;11.5,F200&lt;13),"Elite",AND(F200&gt;10,F200&lt;11.5),"Elite Upside",AND(F200&gt;=8.5,F200&lt;10),"Upside",AND(F200&gt;6.25,F200&lt;8.5),"Upside Lite",AND(F200&gt;4.5,F200&lt;6.25),"Outlier",AND(F200&gt;=3.5,F200&lt;4.5),"Outlier Lite",F200&lt;3.5,"Purgatory")</f>
        <v>Purgatory</v>
      </c>
      <c r="F200" s="11">
        <f>'2015'!C12</f>
        <v>1.14375</v>
      </c>
      <c r="G200" s="11">
        <f t="shared" si="13"/>
        <v>4.3</v>
      </c>
      <c r="H200" s="245">
        <f t="shared" si="14"/>
        <v>-1.2027862078971987</v>
      </c>
      <c r="I200" s="43" t="str">
        <f>'2015'!D12</f>
        <v>Northwestern</v>
      </c>
      <c r="J200" s="14">
        <f>'2015'!E12</f>
        <v>2</v>
      </c>
      <c r="K200" s="44">
        <f>'2015'!F12</f>
        <v>33598</v>
      </c>
      <c r="L200" s="15">
        <f>'2015'!G12</f>
        <v>33.778082191780825</v>
      </c>
      <c r="M200" s="15" t="str">
        <f>'2015'!H12</f>
        <v>SR</v>
      </c>
      <c r="N200" s="15">
        <f>'2015'!I12</f>
        <v>23.350684931506848</v>
      </c>
      <c r="O200" s="15" t="str">
        <f>'2015'!J12</f>
        <v>Pocket Passer</v>
      </c>
      <c r="P200" s="14">
        <f>'2015'!K12</f>
        <v>75</v>
      </c>
      <c r="Q200" s="14">
        <f>'2015'!L12</f>
        <v>220</v>
      </c>
      <c r="R200" s="15">
        <f t="shared" si="15"/>
        <v>27.497810017842259</v>
      </c>
      <c r="S200" s="14">
        <f>'2015'!M12</f>
        <v>4.8</v>
      </c>
      <c r="T200" s="16">
        <f>'2015'!N12</f>
        <v>7</v>
      </c>
      <c r="U200" s="46">
        <f>'2015'!O12</f>
        <v>0</v>
      </c>
      <c r="V200" s="47">
        <f>'2015'!P12</f>
        <v>7.7458396369137664E-2</v>
      </c>
      <c r="W200" s="47">
        <f>'2015'!Q12</f>
        <v>0.59690627843494082</v>
      </c>
      <c r="X200" s="47">
        <f>'2015'!R12</f>
        <v>0.78833455612619219</v>
      </c>
      <c r="Y200" s="47">
        <f>'2015'!S12</f>
        <v>0.85719784449576597</v>
      </c>
      <c r="Z200" s="17">
        <f>'2015'!T12</f>
        <v>0.85719784449576597</v>
      </c>
      <c r="AA200" s="17">
        <f>'2015'!U12</f>
        <v>0.85719784449576597</v>
      </c>
      <c r="AB200" s="17">
        <f>'2015'!V12</f>
        <v>0</v>
      </c>
      <c r="AC200" s="17">
        <f>'2015'!W12</f>
        <v>6.7222511724856701E-2</v>
      </c>
      <c r="AD200" s="17">
        <f>'2015'!X12</f>
        <v>6.7222511724856701E-2</v>
      </c>
      <c r="AE200" s="18">
        <f>'2015'!Y12</f>
        <v>6.7222511724856701E-2</v>
      </c>
      <c r="AF200" s="19">
        <f>'2015'!Z12</f>
        <v>20.695890410958903</v>
      </c>
      <c r="AG200" s="20">
        <f>'2015'!AA12</f>
        <v>82.887249228395063</v>
      </c>
      <c r="AH200" s="71">
        <f>'2015'!AB12</f>
        <v>0.59731543624161076</v>
      </c>
      <c r="AI200" s="102">
        <f>'2015'!AC12</f>
        <v>9.7675438596491233</v>
      </c>
      <c r="AJ200" s="71">
        <f>'2015'!AD12</f>
        <v>0.68900000000000006</v>
      </c>
      <c r="AK200" s="71">
        <f>'2015'!AE12</f>
        <v>4.4000000000000004E-2</v>
      </c>
      <c r="AL200" s="71">
        <f>'2015'!AF12</f>
        <v>3.5000000000000003E-2</v>
      </c>
      <c r="AM200" s="70">
        <f>'2015'!AG12</f>
        <v>0.36799999999999999</v>
      </c>
      <c r="AN200" s="20">
        <f>'2015'!AH12</f>
        <v>3</v>
      </c>
      <c r="AO200" s="20">
        <f>'2015'!AI12</f>
        <v>0</v>
      </c>
      <c r="AP200" s="76">
        <f>'2015'!AJ12</f>
        <v>0.88</v>
      </c>
      <c r="AQ200" s="21">
        <f>'2015'!AK12</f>
        <v>3</v>
      </c>
      <c r="AR200" s="21">
        <f>'2015'!AL12</f>
        <v>0</v>
      </c>
      <c r="AS200" s="21">
        <f>'2015'!AM12</f>
        <v>0</v>
      </c>
      <c r="AT200" s="21">
        <f>'2015'!AN12</f>
        <v>0</v>
      </c>
      <c r="AU200" s="21">
        <f>'2015'!AO12</f>
        <v>5</v>
      </c>
      <c r="AV200" s="21">
        <f>'2015'!AP12</f>
        <v>0</v>
      </c>
      <c r="AW200" s="21">
        <f>'2015'!AQ12</f>
        <v>2</v>
      </c>
      <c r="AX200" s="21">
        <f>'2015'!AR12</f>
        <v>0</v>
      </c>
      <c r="AY200" s="21">
        <f>'2015'!AS12</f>
        <v>0</v>
      </c>
      <c r="AZ200" s="21">
        <f>'2015'!AT12</f>
        <v>0</v>
      </c>
      <c r="BA200" s="21">
        <f>'2015'!AU12</f>
        <v>1</v>
      </c>
      <c r="BB200" s="21">
        <f>'2015'!AV12</f>
        <v>0</v>
      </c>
      <c r="BC200" s="21">
        <f>'2015'!AW12</f>
        <v>1.25</v>
      </c>
      <c r="BD200" s="21">
        <f>'2015'!AX12</f>
        <v>0.9375</v>
      </c>
      <c r="BE200" s="21">
        <f>'2015'!AY12</f>
        <v>7.4999999999999997E-2</v>
      </c>
      <c r="BF200" s="130">
        <f>'2015'!AZ12</f>
        <v>0</v>
      </c>
      <c r="BG200" s="103">
        <f>'2015'!BA12</f>
        <v>0</v>
      </c>
      <c r="BH200" s="23">
        <f>'2015'!BB12</f>
        <v>1</v>
      </c>
      <c r="BI200" s="23">
        <f>'2015'!BC12</f>
        <v>0</v>
      </c>
      <c r="BJ200" s="23">
        <f>'2015'!BD12</f>
        <v>0</v>
      </c>
      <c r="BK200" s="23">
        <f>'2015'!BE12</f>
        <v>0</v>
      </c>
      <c r="BL200" s="23">
        <f>'2015'!BF12</f>
        <v>0</v>
      </c>
      <c r="BM200" s="23">
        <f>'2015'!BG12</f>
        <v>0</v>
      </c>
      <c r="BN200" s="74">
        <f>'2015'!BH12</f>
        <v>0</v>
      </c>
      <c r="BO200" s="74">
        <f>'2015'!BI12</f>
        <v>0</v>
      </c>
      <c r="BP200" s="74">
        <f>'2015'!BJ12</f>
        <v>0</v>
      </c>
      <c r="BQ200" s="23">
        <f>'2015'!BK12</f>
        <v>0</v>
      </c>
      <c r="BR200" s="23">
        <f>'2015'!BL12</f>
        <v>1</v>
      </c>
      <c r="BS200" s="55">
        <f>'2015'!BM12</f>
        <v>0</v>
      </c>
      <c r="BT200" s="61">
        <f>'2015'!BN12</f>
        <v>0</v>
      </c>
      <c r="BU200" s="61">
        <f>'2015'!BO12</f>
        <v>0</v>
      </c>
      <c r="BV200" s="61">
        <f>'2015'!BP12</f>
        <v>0</v>
      </c>
      <c r="BW200" s="72">
        <f>'2015'!BQ12</f>
        <v>0</v>
      </c>
      <c r="BX200" s="61">
        <f>'2015'!BR12</f>
        <v>0</v>
      </c>
      <c r="BY200" s="22">
        <f>'2015'!BS12</f>
        <v>256</v>
      </c>
      <c r="BZ200" s="23">
        <f>'2015'!BT12</f>
        <v>3305</v>
      </c>
      <c r="CA200" s="23">
        <f>'2015'!BU12</f>
        <v>3</v>
      </c>
      <c r="CB200" s="23">
        <f>'2015'!BV12</f>
        <v>1</v>
      </c>
      <c r="CC200" s="23">
        <f>'2015'!BW12</f>
        <v>26</v>
      </c>
      <c r="CD200" s="23">
        <f>'2015'!BX12</f>
        <v>16</v>
      </c>
      <c r="CE200" s="23">
        <f>'2015'!BY12</f>
        <v>0</v>
      </c>
      <c r="CF200" s="74">
        <f>'2015'!BZ12</f>
        <v>0</v>
      </c>
      <c r="CG200" s="74">
        <f>'2015'!CA12</f>
        <v>0</v>
      </c>
      <c r="CH200" s="74">
        <f>'2015'!CB12</f>
        <v>0</v>
      </c>
      <c r="CI200" s="23">
        <f>'2015'!CC12</f>
        <v>0</v>
      </c>
      <c r="CJ200" s="23">
        <f>'2015'!CD12</f>
        <v>1</v>
      </c>
      <c r="CK200" s="55">
        <f>'2015'!CE12</f>
        <v>0</v>
      </c>
      <c r="CL200" s="61">
        <f>'2015'!CF12</f>
        <v>0</v>
      </c>
      <c r="CM200" s="61">
        <f>'2015'!CG12</f>
        <v>0</v>
      </c>
      <c r="CN200" s="61">
        <f>'2015'!CH12</f>
        <v>0</v>
      </c>
      <c r="CO200" s="73">
        <f>'2015'!CI12</f>
        <v>0</v>
      </c>
      <c r="CP200" s="62">
        <f>'2015'!CJ12</f>
        <v>0</v>
      </c>
      <c r="CQ200" s="22">
        <f>'2015'!CK12</f>
        <v>1312</v>
      </c>
      <c r="CR200" s="23">
        <f>'2015'!CL12</f>
        <v>2198</v>
      </c>
      <c r="CS200" s="23">
        <f>'2015'!CM12</f>
        <v>6</v>
      </c>
      <c r="CT200" s="23">
        <f>'2015'!CN12</f>
        <v>3</v>
      </c>
      <c r="CU200" s="23">
        <f>'2015'!CO12</f>
        <v>218</v>
      </c>
      <c r="CV200" s="23">
        <f>'2015'!CP12</f>
        <v>128</v>
      </c>
      <c r="CW200" s="23">
        <f>'2015'!CQ12</f>
        <v>0</v>
      </c>
      <c r="CX200" s="24">
        <f>'2015'!CR12</f>
        <v>0</v>
      </c>
      <c r="CY200" s="24">
        <f>'2015'!CS12</f>
        <v>0</v>
      </c>
      <c r="CZ200" s="23">
        <f>'2015'!CT12</f>
        <v>0</v>
      </c>
      <c r="DA200" s="23">
        <f>'2015'!CU12</f>
        <v>0</v>
      </c>
      <c r="DB200" s="23">
        <f>'2015'!CV12</f>
        <v>1</v>
      </c>
      <c r="DC200" s="55">
        <f>'2015'!CW12</f>
        <v>0</v>
      </c>
      <c r="DD200" s="61">
        <f>'2015'!CX12</f>
        <v>0</v>
      </c>
      <c r="DE200" s="61">
        <f>'2015'!CY12</f>
        <v>0</v>
      </c>
      <c r="DF200" s="61">
        <f>'2015'!CZ12</f>
        <v>0</v>
      </c>
      <c r="DG200" s="73">
        <f>'2015'!DA12</f>
        <v>0</v>
      </c>
      <c r="DH200" s="62">
        <f>'2015'!DB12</f>
        <v>0</v>
      </c>
      <c r="DI200" s="22">
        <f>'2015'!DC12</f>
        <v>2149</v>
      </c>
      <c r="DJ200" s="23">
        <f>'2015'!DD12</f>
        <v>2726</v>
      </c>
      <c r="DK200" s="23">
        <f>'2015'!DE12</f>
        <v>11</v>
      </c>
      <c r="DL200" s="23">
        <f>'2015'!DF12</f>
        <v>9</v>
      </c>
      <c r="DM200" s="23">
        <f>'2015'!DG12</f>
        <v>298</v>
      </c>
      <c r="DN200" s="23">
        <f>'2015'!DH12</f>
        <v>178</v>
      </c>
      <c r="DO200" s="23">
        <f>'2015'!DI12</f>
        <v>0</v>
      </c>
      <c r="DP200" s="74">
        <f>'2015'!DJ12</f>
        <v>0</v>
      </c>
      <c r="DQ200" s="74">
        <f>'2015'!DK12</f>
        <v>0</v>
      </c>
      <c r="DR200" s="74">
        <f>'2015'!DL12</f>
        <v>0</v>
      </c>
      <c r="DS200" s="23">
        <f>'2015'!DM12</f>
        <v>0</v>
      </c>
      <c r="DT200" s="23">
        <f>'2015'!DN12</f>
        <v>1</v>
      </c>
      <c r="DU200" s="55">
        <f>'2015'!DO12</f>
        <v>0</v>
      </c>
      <c r="DV200" s="61">
        <f>'2015'!DP12</f>
        <v>0</v>
      </c>
      <c r="DW200" s="61">
        <f>'2015'!DQ12</f>
        <v>0</v>
      </c>
      <c r="DX200" s="61">
        <f>'2015'!DR12</f>
        <v>0</v>
      </c>
      <c r="DY200" s="73">
        <f>'2015'!DS12</f>
        <v>0</v>
      </c>
      <c r="DZ200" s="62">
        <f>'2015'!DT12</f>
        <v>0</v>
      </c>
      <c r="EA200" s="22">
        <f>'2015'!DU12</f>
        <v>2227</v>
      </c>
      <c r="EB200" s="23">
        <f>'2015'!DV12</f>
        <v>2598</v>
      </c>
      <c r="EC200" s="23">
        <f>'2015'!DW12</f>
        <v>7</v>
      </c>
      <c r="ED200" s="23">
        <f>'2015'!DX12</f>
        <v>11</v>
      </c>
      <c r="EE200" s="23">
        <f>'2015'!DY12</f>
        <v>394</v>
      </c>
      <c r="EF200" s="23">
        <f>'2015'!DZ12</f>
        <v>228</v>
      </c>
      <c r="EG200" s="23">
        <f>'2015'!EA12</f>
        <v>68.900000000000006</v>
      </c>
      <c r="EH200" s="24">
        <f>'2015'!EB12</f>
        <v>4.4000000000000004</v>
      </c>
      <c r="EI200" s="24">
        <f>'2015'!EC12</f>
        <v>3.5</v>
      </c>
      <c r="EJ200" s="24">
        <f>'2015'!ED12</f>
        <v>36.799999999999997</v>
      </c>
      <c r="EK200" s="23">
        <f>'2015'!EE12</f>
        <v>129</v>
      </c>
      <c r="EL200" s="23">
        <f>'2015'!EF12</f>
        <v>1919</v>
      </c>
      <c r="EM200" s="55">
        <f>'2015'!EG12</f>
        <v>23</v>
      </c>
      <c r="EN200" s="73">
        <f>'2015'!EH12</f>
        <v>3</v>
      </c>
      <c r="EO200" s="61">
        <f>'2015'!EI12</f>
        <v>5</v>
      </c>
      <c r="EP200" s="61">
        <f>'2015'!EJ12</f>
        <v>0</v>
      </c>
      <c r="EQ200" s="73">
        <f>'2015'!EK12</f>
        <v>0.88</v>
      </c>
      <c r="ER200" s="62">
        <f>'2015'!EL12</f>
        <v>2</v>
      </c>
    </row>
    <row r="201" spans="1:148" ht="15.75" customHeight="1" x14ac:dyDescent="0.2">
      <c r="A201" s="111">
        <f t="shared" si="12"/>
        <v>199</v>
      </c>
      <c r="B201" s="109">
        <f>'2018'!A23</f>
        <v>21</v>
      </c>
      <c r="C201" s="109">
        <v>2018</v>
      </c>
      <c r="D201" s="86" t="str">
        <f>'2018'!B23</f>
        <v>Kurt Benkert</v>
      </c>
      <c r="E201" s="86" t="str" cm="1">
        <f t="array" ref="E201">_xlfn.IFS(F201&gt;13,"Cornerstone",AND(F201&gt;11.5,F201&lt;13),"Elite",AND(F201&gt;10,F201&lt;11.5),"Elite Upside",AND(F201&gt;=8.5,F201&lt;10),"Upside",AND(F201&gt;6.25,F201&lt;8.5),"Upside Lite",AND(F201&gt;4.5,F201&lt;6.25),"Outlier",AND(F201&gt;=3.5,F201&lt;4.5),"Outlier Lite",F201&lt;3.5,"Purgatory")</f>
        <v>Purgatory</v>
      </c>
      <c r="F201" s="11">
        <f>'2018'!C23</f>
        <v>0.96875</v>
      </c>
      <c r="G201" s="11">
        <f t="shared" si="13"/>
        <v>3.8</v>
      </c>
      <c r="H201" s="245">
        <f t="shared" si="14"/>
        <v>-1.2538756188265032</v>
      </c>
      <c r="I201" s="43" t="str">
        <f>'2018'!D23</f>
        <v>Virginia</v>
      </c>
      <c r="J201" s="14">
        <f>'2018'!E23</f>
        <v>4</v>
      </c>
      <c r="K201" s="44">
        <f>'2018'!F23</f>
        <v>34897</v>
      </c>
      <c r="L201" s="15">
        <f>'2018'!G23</f>
        <v>30.219178082191782</v>
      </c>
      <c r="M201" s="15" t="str">
        <f>'2018'!H23</f>
        <v>RS JR</v>
      </c>
      <c r="N201" s="15">
        <f>'2018'!I23</f>
        <v>22.794520547945204</v>
      </c>
      <c r="O201" s="15" t="str">
        <f>'2018'!J23</f>
        <v>Pocket Passer</v>
      </c>
      <c r="P201" s="14">
        <f>'2018'!K23</f>
        <v>74</v>
      </c>
      <c r="Q201" s="14">
        <f>'2018'!L23</f>
        <v>218</v>
      </c>
      <c r="R201" s="15">
        <f t="shared" si="15"/>
        <v>27.989233626385442</v>
      </c>
      <c r="S201" s="14">
        <f>'2018'!M23</f>
        <v>4.95</v>
      </c>
      <c r="T201" s="16">
        <f>'2018'!N23</f>
        <v>0</v>
      </c>
      <c r="U201" s="46">
        <f>'2018'!O23</f>
        <v>0</v>
      </c>
      <c r="V201" s="47">
        <f>'2018'!P23</f>
        <v>1.1995863495346433E-2</v>
      </c>
      <c r="W201" s="47">
        <f>'2018'!Q23</f>
        <v>0</v>
      </c>
      <c r="X201" s="47">
        <f>'2018'!R23</f>
        <v>0.89066852367688021</v>
      </c>
      <c r="Y201" s="47">
        <f>'2018'!S23</f>
        <v>0.98979276214042688</v>
      </c>
      <c r="Z201" s="17">
        <f>'2018'!T23</f>
        <v>0.98979276214042688</v>
      </c>
      <c r="AA201" s="17">
        <f>'2018'!U23</f>
        <v>0.89081348592638421</v>
      </c>
      <c r="AB201" s="17">
        <f>'2018'!V23</f>
        <v>7.45721271393643E-2</v>
      </c>
      <c r="AC201" s="17">
        <f>'2018'!W23</f>
        <v>7.6762037683182141E-2</v>
      </c>
      <c r="AD201" s="17">
        <f>'2018'!X23</f>
        <v>7.6762037683182141E-2</v>
      </c>
      <c r="AE201" s="18">
        <f>'2018'!Y23</f>
        <v>6.9085833914863934E-2</v>
      </c>
      <c r="AF201" s="19">
        <f>'2018'!Z23</f>
        <v>21.139726027397259</v>
      </c>
      <c r="AG201" s="20">
        <f>'2018'!AA23</f>
        <v>72.621580012600717</v>
      </c>
      <c r="AH201" s="71">
        <f>'2018'!AB23</f>
        <v>0.58317025440313108</v>
      </c>
      <c r="AI201" s="102">
        <f>'2018'!AC23</f>
        <v>10.738255033557047</v>
      </c>
      <c r="AJ201" s="71">
        <f>'2018'!AD23</f>
        <v>0.71</v>
      </c>
      <c r="AK201" s="71">
        <f>'2018'!AE23</f>
        <v>0.05</v>
      </c>
      <c r="AL201" s="71">
        <f>'2018'!AF23</f>
        <v>3.9E-2</v>
      </c>
      <c r="AM201" s="70">
        <f>'2018'!AG23</f>
        <v>0.35399999999999998</v>
      </c>
      <c r="AN201" s="20">
        <f>'2018'!AH23</f>
        <v>3.5</v>
      </c>
      <c r="AO201" s="20">
        <f>'2018'!AI23</f>
        <v>5.8823529411764705E-2</v>
      </c>
      <c r="AP201" s="76">
        <f>'2018'!AJ23</f>
        <v>1.2</v>
      </c>
      <c r="AQ201" s="21">
        <f>'2018'!AK23</f>
        <v>2</v>
      </c>
      <c r="AR201" s="21">
        <f>'2018'!AL23</f>
        <v>1</v>
      </c>
      <c r="AS201" s="21">
        <f>'2018'!AM23</f>
        <v>1</v>
      </c>
      <c r="AT201" s="21">
        <f>'2018'!AN23</f>
        <v>2</v>
      </c>
      <c r="AU201" s="21">
        <f>'2018'!AO23</f>
        <v>3</v>
      </c>
      <c r="AV201" s="21">
        <f>'2018'!AP23</f>
        <v>0</v>
      </c>
      <c r="AW201" s="21">
        <f>'2018'!AQ23</f>
        <v>2</v>
      </c>
      <c r="AX201" s="21">
        <f>'2018'!AR23</f>
        <v>1</v>
      </c>
      <c r="AY201" s="21">
        <f>'2018'!AS23</f>
        <v>0</v>
      </c>
      <c r="AZ201" s="21">
        <f>'2018'!AT23</f>
        <v>0</v>
      </c>
      <c r="BA201" s="21">
        <f>'2018'!AU23</f>
        <v>0</v>
      </c>
      <c r="BB201" s="21">
        <f>'2018'!AV23</f>
        <v>0</v>
      </c>
      <c r="BC201" s="21">
        <f>'2018'!AW23</f>
        <v>2.0499999999999998</v>
      </c>
      <c r="BD201" s="21">
        <f>'2018'!AX23</f>
        <v>1.5374999999999999</v>
      </c>
      <c r="BE201" s="21">
        <f>'2018'!AY23</f>
        <v>0.1125</v>
      </c>
      <c r="BF201" s="130">
        <f>'2018'!AZ23</f>
        <v>0</v>
      </c>
      <c r="BG201" s="103">
        <f>'2018'!BA23</f>
        <v>0</v>
      </c>
      <c r="BH201" s="23">
        <f>'2018'!BB23</f>
        <v>1</v>
      </c>
      <c r="BI201" s="23">
        <f>'2018'!BC23</f>
        <v>0</v>
      </c>
      <c r="BJ201" s="23">
        <f>'2018'!BD23</f>
        <v>0</v>
      </c>
      <c r="BK201" s="23">
        <f>'2018'!BE23</f>
        <v>0</v>
      </c>
      <c r="BL201" s="23">
        <f>'2018'!BF23</f>
        <v>0</v>
      </c>
      <c r="BM201" s="23">
        <f>'2018'!BG23</f>
        <v>0</v>
      </c>
      <c r="BN201" s="74">
        <f>'2018'!BH23</f>
        <v>0</v>
      </c>
      <c r="BO201" s="74">
        <f>'2018'!BI23</f>
        <v>0</v>
      </c>
      <c r="BP201" s="74">
        <f>'2018'!BJ23</f>
        <v>0</v>
      </c>
      <c r="BQ201" s="23">
        <f>'2018'!BK23</f>
        <v>0</v>
      </c>
      <c r="BR201" s="23">
        <f>'2018'!BL23</f>
        <v>1</v>
      </c>
      <c r="BS201" s="55">
        <f>'2018'!BM23</f>
        <v>0</v>
      </c>
      <c r="BT201" s="61">
        <f>'2018'!BN23</f>
        <v>0</v>
      </c>
      <c r="BU201" s="61">
        <f>'2018'!BO23</f>
        <v>0</v>
      </c>
      <c r="BV201" s="61">
        <f>'2018'!BP23</f>
        <v>0</v>
      </c>
      <c r="BW201" s="72">
        <f>'2018'!BQ23</f>
        <v>0</v>
      </c>
      <c r="BX201" s="61">
        <f>'2018'!BR23</f>
        <v>0</v>
      </c>
      <c r="BY201" s="22">
        <f>'2018'!BS23</f>
        <v>58</v>
      </c>
      <c r="BZ201" s="23">
        <f>'2018'!BT23</f>
        <v>4835</v>
      </c>
      <c r="CA201" s="23">
        <f>'2018'!BU23</f>
        <v>0</v>
      </c>
      <c r="CB201" s="23">
        <f>'2018'!BV23</f>
        <v>1</v>
      </c>
      <c r="CC201" s="23">
        <f>'2018'!BW23</f>
        <v>10</v>
      </c>
      <c r="CD201" s="23">
        <f>'2018'!BX23</f>
        <v>8</v>
      </c>
      <c r="CE201" s="23">
        <f>'2018'!BY23</f>
        <v>80</v>
      </c>
      <c r="CF201" s="74">
        <f>'2018'!BZ23</f>
        <v>0</v>
      </c>
      <c r="CG201" s="74">
        <f>'2018'!CA23</f>
        <v>8.3000000000000007</v>
      </c>
      <c r="CH201" s="74">
        <f>'2018'!CB23</f>
        <v>0</v>
      </c>
      <c r="CI201" s="23">
        <f>'2018'!CC23</f>
        <v>23</v>
      </c>
      <c r="CJ201" s="23">
        <f>'2018'!CD23</f>
        <v>2314</v>
      </c>
      <c r="CK201" s="55">
        <f>'2018'!CE23</f>
        <v>3</v>
      </c>
      <c r="CL201" s="61">
        <f>'2018'!CF23</f>
        <v>4.5999999999999996</v>
      </c>
      <c r="CM201" s="61">
        <f>'2018'!CG23</f>
        <v>2</v>
      </c>
      <c r="CN201" s="61">
        <f>'2018'!CH23</f>
        <v>0</v>
      </c>
      <c r="CO201" s="73">
        <f>'2018'!CI23</f>
        <v>1.8</v>
      </c>
      <c r="CP201" s="62">
        <f>'2018'!CJ23</f>
        <v>0</v>
      </c>
      <c r="CQ201" s="22">
        <f>'2018'!CK23</f>
        <v>0</v>
      </c>
      <c r="CR201" s="23">
        <f>'2018'!CL23</f>
        <v>1</v>
      </c>
      <c r="CS201" s="23">
        <f>'2018'!CM23</f>
        <v>0</v>
      </c>
      <c r="CT201" s="23">
        <f>'2018'!CN23</f>
        <v>0</v>
      </c>
      <c r="CU201" s="23">
        <f>'2018'!CO23</f>
        <v>0</v>
      </c>
      <c r="CV201" s="23">
        <f>'2018'!CP23</f>
        <v>0</v>
      </c>
      <c r="CW201" s="23">
        <f>'2018'!CQ23</f>
        <v>0</v>
      </c>
      <c r="CX201" s="24">
        <f>'2018'!CR23</f>
        <v>0</v>
      </c>
      <c r="CY201" s="24">
        <f>'2018'!CS23</f>
        <v>0</v>
      </c>
      <c r="CZ201" s="23">
        <f>'2018'!CT23</f>
        <v>0</v>
      </c>
      <c r="DA201" s="23">
        <f>'2018'!CU23</f>
        <v>0</v>
      </c>
      <c r="DB201" s="23">
        <f>'2018'!CV23</f>
        <v>1</v>
      </c>
      <c r="DC201" s="55">
        <f>'2018'!CW23</f>
        <v>0</v>
      </c>
      <c r="DD201" s="61">
        <f>'2018'!CX23</f>
        <v>0</v>
      </c>
      <c r="DE201" s="61">
        <f>'2018'!CY23</f>
        <v>0</v>
      </c>
      <c r="DF201" s="61">
        <f>'2018'!CZ23</f>
        <v>0</v>
      </c>
      <c r="DG201" s="73">
        <f>'2018'!DA23</f>
        <v>0</v>
      </c>
      <c r="DH201" s="62">
        <f>'2018'!DB23</f>
        <v>0</v>
      </c>
      <c r="DI201" s="22">
        <f>'2018'!DC23</f>
        <v>2558</v>
      </c>
      <c r="DJ201" s="23">
        <f>'2018'!DD23</f>
        <v>2872</v>
      </c>
      <c r="DK201" s="23">
        <f>'2018'!DE23</f>
        <v>21</v>
      </c>
      <c r="DL201" s="23">
        <f>'2018'!DF23</f>
        <v>11</v>
      </c>
      <c r="DM201" s="23">
        <f>'2018'!DG23</f>
        <v>413</v>
      </c>
      <c r="DN201" s="23">
        <f>'2018'!DH23</f>
        <v>229</v>
      </c>
      <c r="DO201" s="23">
        <f>'2018'!DI23</f>
        <v>66.099999999999994</v>
      </c>
      <c r="DP201" s="74">
        <f>'2018'!DJ23</f>
        <v>5</v>
      </c>
      <c r="DQ201" s="74">
        <f>'2018'!DK23</f>
        <v>3.9</v>
      </c>
      <c r="DR201" s="74">
        <f>'2018'!DL23</f>
        <v>35.4</v>
      </c>
      <c r="DS201" s="23">
        <f>'2018'!DM23</f>
        <v>122</v>
      </c>
      <c r="DT201" s="23">
        <f>'2018'!DN23</f>
        <v>1636</v>
      </c>
      <c r="DU201" s="55">
        <f>'2018'!DO23</f>
        <v>17</v>
      </c>
      <c r="DV201" s="61">
        <f>'2018'!DP23</f>
        <v>3.5</v>
      </c>
      <c r="DW201" s="61">
        <f>'2018'!DQ23</f>
        <v>0</v>
      </c>
      <c r="DX201" s="61">
        <f>'2018'!DR23</f>
        <v>1</v>
      </c>
      <c r="DY201" s="73">
        <f>'2018'!DS23</f>
        <v>1.2</v>
      </c>
      <c r="DZ201" s="62">
        <f>'2018'!DT23</f>
        <v>5</v>
      </c>
      <c r="EA201" s="22">
        <f>'2018'!DU23</f>
        <v>3200</v>
      </c>
      <c r="EB201" s="23">
        <f>'2018'!DV23</f>
        <v>3233</v>
      </c>
      <c r="EC201" s="23">
        <f>'2018'!DW23</f>
        <v>24</v>
      </c>
      <c r="ED201" s="23">
        <f>'2018'!DX23</f>
        <v>9</v>
      </c>
      <c r="EE201" s="23">
        <f>'2018'!DY23</f>
        <v>511</v>
      </c>
      <c r="EF201" s="23">
        <f>'2018'!DZ23</f>
        <v>298</v>
      </c>
      <c r="EG201" s="23">
        <f>'2018'!EA23</f>
        <v>71</v>
      </c>
      <c r="EH201" s="24">
        <f>'2018'!EB23</f>
        <v>4.5</v>
      </c>
      <c r="EI201" s="24">
        <f>'2018'!EC23</f>
        <v>5.2</v>
      </c>
      <c r="EJ201" s="24">
        <f>'2018'!ED23</f>
        <v>32.9</v>
      </c>
      <c r="EK201" s="23">
        <f>'2018'!EE23</f>
        <v>110</v>
      </c>
      <c r="EL201" s="23">
        <f>'2018'!EF23</f>
        <v>1433</v>
      </c>
      <c r="EM201" s="55">
        <f>'2018'!EG23</f>
        <v>23</v>
      </c>
      <c r="EN201" s="73">
        <f>'2018'!EH23</f>
        <v>2.6</v>
      </c>
      <c r="EO201" s="61">
        <f>'2018'!EI23</f>
        <v>0</v>
      </c>
      <c r="EP201" s="61">
        <f>'2018'!EJ23</f>
        <v>1</v>
      </c>
      <c r="EQ201" s="73">
        <f>'2018'!EK23</f>
        <v>0.98</v>
      </c>
      <c r="ER201" s="62">
        <f>'2018'!EL23</f>
        <v>5</v>
      </c>
    </row>
    <row r="202" spans="1:148" ht="15.75" customHeight="1" x14ac:dyDescent="0.2">
      <c r="A202" s="111">
        <f t="shared" si="12"/>
        <v>200</v>
      </c>
      <c r="B202" s="109">
        <f>'2025'!A21</f>
        <v>19</v>
      </c>
      <c r="C202" s="109">
        <v>2025</v>
      </c>
      <c r="D202" s="86" t="str">
        <f>'2025'!B21</f>
        <v>Connor Bazelak</v>
      </c>
      <c r="E202" s="86" t="str" cm="1">
        <f t="array" ref="E202">_xlfn.IFS(F202&gt;13,"Cornerstone",AND(F202&gt;11.5,F202&lt;13),"Elite",AND(F202&gt;10,F202&lt;11.5),"Elite Upside",AND(F202&gt;=8.5,F202&lt;10),"Upside",AND(F202&gt;6.25,F202&lt;8.5),"Upside Lite",AND(F202&gt;4.5,F202&lt;6.25),"Outlier",AND(F202&gt;=3.5,F202&lt;4.5),"Outlier Lite",F202&lt;3.5,"Purgatory")</f>
        <v>Purgatory</v>
      </c>
      <c r="F202" s="11">
        <f>'2025'!C21</f>
        <v>0.73499999999999988</v>
      </c>
      <c r="G202" s="11">
        <f t="shared" si="13"/>
        <v>3.3000000000000003</v>
      </c>
      <c r="H202" s="245">
        <f t="shared" si="14"/>
        <v>-1.3221164748535028</v>
      </c>
      <c r="I202" s="43" t="str">
        <f>'2025'!D21</f>
        <v>Bowling Green</v>
      </c>
      <c r="J202" s="14">
        <f>'2025'!E21</f>
        <v>9</v>
      </c>
      <c r="K202" s="44">
        <f>'2025'!F21</f>
        <v>36791</v>
      </c>
      <c r="L202" s="15">
        <f>'2025'!G21</f>
        <v>25.030136986301368</v>
      </c>
      <c r="M202" s="15" t="str">
        <f>'2025'!H21</f>
        <v>RS SR</v>
      </c>
      <c r="N202" s="15">
        <f>'2025'!I21</f>
        <v>24.610958904109587</v>
      </c>
      <c r="O202" s="15" t="str">
        <f>'2025'!J21</f>
        <v>Pocket Passer</v>
      </c>
      <c r="P202" s="14">
        <f>'2025'!K21</f>
        <v>75</v>
      </c>
      <c r="Q202" s="14">
        <f>'2025'!L21</f>
        <v>225</v>
      </c>
      <c r="R202" s="15">
        <f t="shared" si="15"/>
        <v>28.122760245520492</v>
      </c>
      <c r="S202" s="14">
        <f>'2025'!M21</f>
        <v>4.8</v>
      </c>
      <c r="T202" s="16">
        <f>'2025'!N21</f>
        <v>0</v>
      </c>
      <c r="U202" s="46">
        <f>'2025'!O21</f>
        <v>0.88718140929535227</v>
      </c>
      <c r="V202" s="47">
        <f>'2025'!P21</f>
        <v>0.84090909090909094</v>
      </c>
      <c r="W202" s="47">
        <f>'2025'!Q21</f>
        <v>0.88616328095055574</v>
      </c>
      <c r="X202" s="47">
        <f>'2025'!R21</f>
        <v>0.78932355338223303</v>
      </c>
      <c r="Y202" s="47">
        <f>'2025'!S21</f>
        <v>0.9779411764705882</v>
      </c>
      <c r="Z202" s="17">
        <f>'2025'!T21</f>
        <v>0.9779411764705882</v>
      </c>
      <c r="AA202" s="17">
        <f>'2025'!U21</f>
        <v>0.63566176470588232</v>
      </c>
      <c r="AB202" s="17">
        <f>'2025'!V21</f>
        <v>4.8829098156452415E-2</v>
      </c>
      <c r="AC202" s="17">
        <f>'2025'!W21</f>
        <v>4.4972208185952503E-2</v>
      </c>
      <c r="AD202" s="17">
        <f>'2025'!X21</f>
        <v>4.6900653171202455E-2</v>
      </c>
      <c r="AE202" s="18">
        <f>'2025'!Y21</f>
        <v>3.0485424561281598E-2</v>
      </c>
      <c r="AF202" s="19">
        <f>'2025'!Z21</f>
        <v>19.956164383561642</v>
      </c>
      <c r="AG202" s="20">
        <f>'2025'!AA21</f>
        <v>84.771050347222229</v>
      </c>
      <c r="AH202" s="71">
        <f>'2025'!AB21</f>
        <v>0.66831683168316836</v>
      </c>
      <c r="AI202" s="102">
        <f>'2025'!AC21</f>
        <v>11.329629629629629</v>
      </c>
      <c r="AJ202" s="71">
        <f>'2025'!AD21</f>
        <v>0.755</v>
      </c>
      <c r="AK202" s="71">
        <f>'2025'!AE21</f>
        <v>2.4E-2</v>
      </c>
      <c r="AL202" s="71">
        <f>'2025'!AF21</f>
        <v>1.9E-2</v>
      </c>
      <c r="AM202" s="70">
        <f>'2025'!AG21</f>
        <v>0.45700000000000002</v>
      </c>
      <c r="AN202" s="20">
        <f>'2025'!AH21</f>
        <v>4.0999999999999996</v>
      </c>
      <c r="AO202" s="20">
        <f>'2025'!AI21</f>
        <v>0.16666666666666666</v>
      </c>
      <c r="AP202" s="76">
        <f>'2025'!AJ21</f>
        <v>0.96</v>
      </c>
      <c r="AQ202" s="21">
        <f>'2025'!AK21</f>
        <v>5</v>
      </c>
      <c r="AR202" s="21">
        <f>'2025'!AL21</f>
        <v>3</v>
      </c>
      <c r="AS202" s="21">
        <f>'2025'!AM21</f>
        <v>5</v>
      </c>
      <c r="AT202" s="21">
        <f>'2025'!AN21</f>
        <v>0</v>
      </c>
      <c r="AU202" s="21">
        <f>'2025'!AO21</f>
        <v>10</v>
      </c>
      <c r="AV202" s="21">
        <f>'2025'!AP21</f>
        <v>3</v>
      </c>
      <c r="AW202" s="21">
        <f>'2025'!AQ21</f>
        <v>0</v>
      </c>
      <c r="AX202" s="21">
        <f>'2025'!AR21</f>
        <v>2</v>
      </c>
      <c r="AY202" s="21">
        <f>'2025'!AS21</f>
        <v>3</v>
      </c>
      <c r="AZ202" s="21">
        <f>'2025'!AT21</f>
        <v>0</v>
      </c>
      <c r="BA202" s="21">
        <f>'2025'!AU21</f>
        <v>0</v>
      </c>
      <c r="BB202" s="21">
        <f>'2025'!AV21</f>
        <v>0</v>
      </c>
      <c r="BC202" s="21">
        <f>'2025'!AW21</f>
        <v>5.96</v>
      </c>
      <c r="BD202" s="21">
        <f>'2025'!AX21</f>
        <v>4.47</v>
      </c>
      <c r="BE202" s="21">
        <f>'2025'!AY21</f>
        <v>0.1875</v>
      </c>
      <c r="BF202" s="130">
        <f>'2025'!AZ21</f>
        <v>0</v>
      </c>
      <c r="BG202" s="103">
        <f>'2025'!BA21</f>
        <v>2367</v>
      </c>
      <c r="BH202" s="23">
        <f>'2025'!BB21</f>
        <v>2668</v>
      </c>
      <c r="BI202" s="23">
        <f>'2025'!BC21</f>
        <v>7</v>
      </c>
      <c r="BJ202" s="23">
        <f>'2025'!BD21</f>
        <v>6</v>
      </c>
      <c r="BK202" s="23">
        <f>'2025'!BE21</f>
        <v>324</v>
      </c>
      <c r="BL202" s="23">
        <f>'2025'!BF21</f>
        <v>218</v>
      </c>
      <c r="BM202" s="23">
        <f>'2025'!BG21</f>
        <v>74.8</v>
      </c>
      <c r="BN202" s="74">
        <f>'2025'!BH21</f>
        <v>4.0999999999999996</v>
      </c>
      <c r="BO202" s="74">
        <f>'2025'!BI21</f>
        <v>3.3</v>
      </c>
      <c r="BP202" s="74">
        <f>'2025'!BJ21</f>
        <v>36</v>
      </c>
      <c r="BQ202" s="23">
        <f>'2025'!BK21</f>
        <v>104</v>
      </c>
      <c r="BR202" s="23">
        <f>'2025'!BL21</f>
        <v>1527</v>
      </c>
      <c r="BS202" s="55">
        <f>'2025'!BM21</f>
        <v>37</v>
      </c>
      <c r="BT202" s="61">
        <f>'2025'!BN21</f>
        <v>2.8</v>
      </c>
      <c r="BU202" s="61">
        <f>'2025'!BO21</f>
        <v>2</v>
      </c>
      <c r="BV202" s="61">
        <f>'2025'!BP21</f>
        <v>4</v>
      </c>
      <c r="BW202" s="72">
        <f>'2025'!BQ21</f>
        <v>1.92</v>
      </c>
      <c r="BX202" s="61">
        <f>'2025'!BR21</f>
        <v>2</v>
      </c>
      <c r="BY202" s="22">
        <f>'2025'!BS21</f>
        <v>2553</v>
      </c>
      <c r="BZ202" s="23">
        <f>'2025'!BT21</f>
        <v>3036</v>
      </c>
      <c r="CA202" s="23">
        <f>'2025'!BU21</f>
        <v>16</v>
      </c>
      <c r="CB202" s="23">
        <f>'2025'!BV21</f>
        <v>11</v>
      </c>
      <c r="CC202" s="23">
        <f>'2025'!BW21</f>
        <v>379</v>
      </c>
      <c r="CD202" s="23">
        <f>'2025'!BX21</f>
        <v>246</v>
      </c>
      <c r="CE202" s="23">
        <f>'2025'!BY21</f>
        <v>72.599999999999994</v>
      </c>
      <c r="CF202" s="74">
        <f>'2025'!BZ21</f>
        <v>2.7</v>
      </c>
      <c r="CG202" s="74">
        <f>'2025'!CA21</f>
        <v>3.3</v>
      </c>
      <c r="CH202" s="74">
        <f>'2025'!CB21</f>
        <v>34</v>
      </c>
      <c r="CI202" s="23">
        <f>'2025'!CC21</f>
        <v>67</v>
      </c>
      <c r="CJ202" s="23">
        <f>'2025'!CD21</f>
        <v>2460</v>
      </c>
      <c r="CK202" s="55">
        <f>'2025'!CE21</f>
        <v>21</v>
      </c>
      <c r="CL202" s="61">
        <f>'2025'!CF21</f>
        <v>3.2</v>
      </c>
      <c r="CM202" s="61">
        <f>'2025'!CG21</f>
        <v>0</v>
      </c>
      <c r="CN202" s="61">
        <f>'2025'!CH21</f>
        <v>0</v>
      </c>
      <c r="CO202" s="73">
        <f>'2025'!CI21</f>
        <v>1.19</v>
      </c>
      <c r="CP202" s="62">
        <f>'2025'!CJ21</f>
        <v>2</v>
      </c>
      <c r="CQ202" s="22">
        <f>'2025'!CK21</f>
        <v>2312</v>
      </c>
      <c r="CR202" s="23">
        <f>'2025'!CL21</f>
        <v>2609</v>
      </c>
      <c r="CS202" s="23">
        <f>'2025'!CM21</f>
        <v>13</v>
      </c>
      <c r="CT202" s="23">
        <f>'2025'!CN21</f>
        <v>10</v>
      </c>
      <c r="CU202" s="23">
        <f>'2025'!CO21</f>
        <v>428</v>
      </c>
      <c r="CV202" s="23">
        <f>'2025'!CP21</f>
        <v>235</v>
      </c>
      <c r="CW202" s="23">
        <f>'2025'!CQ21</f>
        <v>64.599999999999994</v>
      </c>
      <c r="CX202" s="24">
        <f>'2025'!CR21</f>
        <v>1.5</v>
      </c>
      <c r="CY202" s="24">
        <f>'2025'!CS21</f>
        <v>3.1</v>
      </c>
      <c r="CZ202" s="23">
        <f>'2025'!CT21</f>
        <v>31.9</v>
      </c>
      <c r="DA202" s="23">
        <f>'2025'!CU21</f>
        <v>51</v>
      </c>
      <c r="DB202" s="23">
        <f>'2025'!CV21</f>
        <v>1627</v>
      </c>
      <c r="DC202" s="55">
        <f>'2025'!CW21</f>
        <v>22</v>
      </c>
      <c r="DD202" s="61">
        <f>'2025'!CX21</f>
        <v>2.2999999999999998</v>
      </c>
      <c r="DE202" s="61">
        <f>'2025'!CY21</f>
        <v>1</v>
      </c>
      <c r="DF202" s="61">
        <f>'2025'!CZ21</f>
        <v>2</v>
      </c>
      <c r="DG202" s="73">
        <f>'2025'!DA21</f>
        <v>0.95</v>
      </c>
      <c r="DH202" s="62">
        <f>'2025'!DB21</f>
        <v>2</v>
      </c>
      <c r="DI202" s="22">
        <f>'2025'!DC21</f>
        <v>1937</v>
      </c>
      <c r="DJ202" s="23">
        <f>'2025'!DD21</f>
        <v>2454</v>
      </c>
      <c r="DK202" s="23">
        <f>'2025'!DE21</f>
        <v>12</v>
      </c>
      <c r="DL202" s="23">
        <f>'2025'!DF21</f>
        <v>7</v>
      </c>
      <c r="DM202" s="23">
        <f>'2025'!DG21</f>
        <v>281</v>
      </c>
      <c r="DN202" s="23">
        <f>'2025'!DH21</f>
        <v>168</v>
      </c>
      <c r="DO202" s="23">
        <f>'2025'!DI21</f>
        <v>67.7</v>
      </c>
      <c r="DP202" s="74">
        <f>'2025'!DJ21</f>
        <v>2.4</v>
      </c>
      <c r="DQ202" s="74">
        <f>'2025'!DK21</f>
        <v>3.3</v>
      </c>
      <c r="DR202" s="74">
        <f>'2025'!DL21</f>
        <v>34.5</v>
      </c>
      <c r="DS202" s="23">
        <f>'2025'!DM21</f>
        <v>98</v>
      </c>
      <c r="DT202" s="23">
        <f>'2025'!DN21</f>
        <v>2007</v>
      </c>
      <c r="DU202" s="55">
        <f>'2025'!DO21</f>
        <v>24</v>
      </c>
      <c r="DV202" s="61">
        <f>'2025'!DP21</f>
        <v>4.0999999999999996</v>
      </c>
      <c r="DW202" s="61">
        <f>'2025'!DQ21</f>
        <v>2</v>
      </c>
      <c r="DX202" s="61">
        <f>'2025'!DR21</f>
        <v>4</v>
      </c>
      <c r="DY202" s="73">
        <f>'2025'!DS21</f>
        <v>0.96</v>
      </c>
      <c r="DZ202" s="62">
        <f>'2025'!DT21</f>
        <v>3</v>
      </c>
      <c r="EA202" s="22">
        <f>'2025'!DU21</f>
        <v>3059</v>
      </c>
      <c r="EB202" s="23">
        <f>'2025'!DV21</f>
        <v>3128</v>
      </c>
      <c r="EC202" s="23">
        <f>'2025'!DW21</f>
        <v>18</v>
      </c>
      <c r="ED202" s="23">
        <f>'2025'!DX21</f>
        <v>5</v>
      </c>
      <c r="EE202" s="23">
        <f>'2025'!DY21</f>
        <v>404</v>
      </c>
      <c r="EF202" s="23">
        <f>'2025'!DZ21</f>
        <v>270</v>
      </c>
      <c r="EG202" s="23">
        <f>'2025'!EA21</f>
        <v>75.5</v>
      </c>
      <c r="EH202" s="24">
        <f>'2025'!EB21</f>
        <v>2.2999999999999998</v>
      </c>
      <c r="EI202" s="24">
        <f>'2025'!EC21</f>
        <v>1.9</v>
      </c>
      <c r="EJ202" s="24">
        <f>'2025'!ED21</f>
        <v>45.7</v>
      </c>
      <c r="EK202" s="23">
        <f>'2025'!EE21</f>
        <v>89</v>
      </c>
      <c r="EL202" s="23">
        <f>'2025'!EF21</f>
        <v>1979</v>
      </c>
      <c r="EM202" s="55">
        <f>'2025'!EG21</f>
        <v>29</v>
      </c>
      <c r="EN202" s="73">
        <f>'2025'!EH21</f>
        <v>3.1</v>
      </c>
      <c r="EO202" s="61">
        <f>'2025'!EI21</f>
        <v>2</v>
      </c>
      <c r="EP202" s="61">
        <f>'2025'!EJ21</f>
        <v>0</v>
      </c>
      <c r="EQ202" s="73">
        <f>'2025'!EK21</f>
        <v>0.9</v>
      </c>
      <c r="ER202" s="62">
        <f>'2025'!EL21</f>
        <v>4</v>
      </c>
    </row>
    <row r="203" spans="1:148" ht="15.75" customHeight="1" x14ac:dyDescent="0.2">
      <c r="A203" s="111">
        <f t="shared" si="12"/>
        <v>201</v>
      </c>
      <c r="B203" s="109">
        <f>'2019'!A17</f>
        <v>15</v>
      </c>
      <c r="C203" s="109">
        <v>2019</v>
      </c>
      <c r="D203" s="86" t="str">
        <f>'2019'!B17</f>
        <v>Nick Fitzgerald</v>
      </c>
      <c r="E203" s="86" t="str" cm="1">
        <f t="array" ref="E203">_xlfn.IFS(F203&gt;13,"Cornerstone",AND(F203&gt;11.5,F203&lt;13),"Elite",AND(F203&gt;10,F203&lt;11.5),"Elite Upside",AND(F203&gt;=8.5,F203&lt;10),"Upside",AND(F203&gt;6.25,F203&lt;8.5),"Upside Lite",AND(F203&gt;4.5,F203&lt;6.25),"Outlier",AND(F203&gt;=3.5,F203&lt;4.5),"Outlier Lite",F203&lt;3.5,"Purgatory")</f>
        <v>Purgatory</v>
      </c>
      <c r="F203" s="11">
        <f>'2019'!C17</f>
        <v>0.62656249999999991</v>
      </c>
      <c r="G203" s="11">
        <f t="shared" si="13"/>
        <v>2.8000000000000003</v>
      </c>
      <c r="H203" s="245">
        <f t="shared" si="14"/>
        <v>-1.3537736634114823</v>
      </c>
      <c r="I203" s="43" t="str">
        <f>'2019'!D17</f>
        <v>Mississippi State</v>
      </c>
      <c r="J203" s="14">
        <f>'2019'!E17</f>
        <v>1</v>
      </c>
      <c r="K203" s="44">
        <f>'2019'!F17</f>
        <v>35078</v>
      </c>
      <c r="L203" s="15">
        <f>'2019'!G17</f>
        <v>29.723287671232878</v>
      </c>
      <c r="M203" s="15" t="str">
        <f>'2019'!H17</f>
        <v>RS SR</v>
      </c>
      <c r="N203" s="15">
        <f>'2019'!I17</f>
        <v>23.298630136986301</v>
      </c>
      <c r="O203" s="15" t="str">
        <f>'2019'!J17</f>
        <v>Run First</v>
      </c>
      <c r="P203" s="14">
        <f>'2019'!K17</f>
        <v>76</v>
      </c>
      <c r="Q203" s="14">
        <f>'2019'!L17</f>
        <v>226</v>
      </c>
      <c r="R203" s="15">
        <f t="shared" si="15"/>
        <v>27.509278979776798</v>
      </c>
      <c r="S203" s="14">
        <f>'2019'!M17</f>
        <v>4.6399999999999997</v>
      </c>
      <c r="T203" s="16">
        <f>'2019'!N17</f>
        <v>0</v>
      </c>
      <c r="U203" s="46">
        <f>'2019'!O17</f>
        <v>0</v>
      </c>
      <c r="V203" s="47">
        <f>'2019'!P17</f>
        <v>5.689277899343545E-2</v>
      </c>
      <c r="W203" s="47">
        <f>'2019'!Q17</f>
        <v>0.89141599413059425</v>
      </c>
      <c r="X203" s="47">
        <f>'2019'!R17</f>
        <v>0.8221198156682028</v>
      </c>
      <c r="Y203" s="47">
        <f>'2019'!S17</f>
        <v>0.78176184152279771</v>
      </c>
      <c r="Z203" s="17">
        <f>'2019'!T17</f>
        <v>0.83658891782669598</v>
      </c>
      <c r="AA203" s="17">
        <f>'2019'!U17</f>
        <v>0.83658891782669598</v>
      </c>
      <c r="AB203" s="17">
        <f>'2019'!V17</f>
        <v>0.30376344086021506</v>
      </c>
      <c r="AC203" s="17">
        <f>'2019'!W17</f>
        <v>0.41193548387096773</v>
      </c>
      <c r="AD203" s="17">
        <f>'2019'!X17</f>
        <v>0.41193548387096773</v>
      </c>
      <c r="AE203" s="18">
        <f>'2019'!Y17</f>
        <v>0.41193548387096773</v>
      </c>
      <c r="AF203" s="19">
        <f>'2019'!Z17</f>
        <v>20.643835616438356</v>
      </c>
      <c r="AG203" s="20">
        <f>'2019'!AA17</f>
        <v>97.513896969521326</v>
      </c>
      <c r="AH203" s="71">
        <f>'2019'!AB17</f>
        <v>0.55594405594405594</v>
      </c>
      <c r="AI203" s="102">
        <f>'2019'!AC17</f>
        <v>12.179310344827586</v>
      </c>
      <c r="AJ203" s="71">
        <f>'2019'!AD17</f>
        <v>0.65700000000000003</v>
      </c>
      <c r="AK203" s="71">
        <f>'2019'!AE17</f>
        <v>3.9E-2</v>
      </c>
      <c r="AL203" s="71">
        <f>'2019'!AF17</f>
        <v>4.7E-2</v>
      </c>
      <c r="AM203" s="70">
        <f>'2019'!AG17</f>
        <v>0.34499999999999997</v>
      </c>
      <c r="AN203" s="20">
        <f>'2019'!AH17</f>
        <v>6.4</v>
      </c>
      <c r="AO203" s="20">
        <f>'2019'!AI17</f>
        <v>0.17045454545454544</v>
      </c>
      <c r="AP203" s="76">
        <f>'2019'!AJ17</f>
        <v>3.32</v>
      </c>
      <c r="AQ203" s="21">
        <f>'2019'!AK17</f>
        <v>3</v>
      </c>
      <c r="AR203" s="21">
        <f>'2019'!AL17</f>
        <v>4</v>
      </c>
      <c r="AS203" s="21">
        <f>'2019'!AM17</f>
        <v>0</v>
      </c>
      <c r="AT203" s="21">
        <f>'2019'!AN17</f>
        <v>0</v>
      </c>
      <c r="AU203" s="21">
        <f>'2019'!AO17</f>
        <v>0</v>
      </c>
      <c r="AV203" s="21">
        <f>'2019'!AP17</f>
        <v>0</v>
      </c>
      <c r="AW203" s="21">
        <f>'2019'!AQ17</f>
        <v>10</v>
      </c>
      <c r="AX203" s="21">
        <f>'2019'!AR17</f>
        <v>6</v>
      </c>
      <c r="AY203" s="21">
        <f>'2019'!AS17</f>
        <v>4</v>
      </c>
      <c r="AZ203" s="21">
        <f>'2019'!AT17</f>
        <v>7</v>
      </c>
      <c r="BA203" s="21">
        <f>'2019'!AU17</f>
        <v>0</v>
      </c>
      <c r="BB203" s="21">
        <f>'2019'!AV17</f>
        <v>0</v>
      </c>
      <c r="BC203" s="21">
        <f>'2019'!AW17</f>
        <v>1.4</v>
      </c>
      <c r="BD203" s="21">
        <f>'2019'!AX17</f>
        <v>1.4</v>
      </c>
      <c r="BE203" s="21">
        <f>'2019'!AY17</f>
        <v>1.0125</v>
      </c>
      <c r="BF203" s="130">
        <f>'2019'!AZ17</f>
        <v>0.50624999999999998</v>
      </c>
      <c r="BG203" s="103">
        <f>'2019'!BA17</f>
        <v>0</v>
      </c>
      <c r="BH203" s="23">
        <f>'2019'!BB17</f>
        <v>1</v>
      </c>
      <c r="BI203" s="23">
        <f>'2019'!BC17</f>
        <v>0</v>
      </c>
      <c r="BJ203" s="23">
        <f>'2019'!BD17</f>
        <v>0</v>
      </c>
      <c r="BK203" s="23">
        <f>'2019'!BE17</f>
        <v>0</v>
      </c>
      <c r="BL203" s="23">
        <f>'2019'!BF17</f>
        <v>0</v>
      </c>
      <c r="BM203" s="23">
        <f>'2019'!BG17</f>
        <v>0</v>
      </c>
      <c r="BN203" s="74">
        <f>'2019'!BH17</f>
        <v>0</v>
      </c>
      <c r="BO203" s="74">
        <f>'2019'!BI17</f>
        <v>0</v>
      </c>
      <c r="BP203" s="74">
        <f>'2019'!BJ17</f>
        <v>0</v>
      </c>
      <c r="BQ203" s="23">
        <f>'2019'!BK17</f>
        <v>0</v>
      </c>
      <c r="BR203" s="23">
        <f>'2019'!BL17</f>
        <v>1</v>
      </c>
      <c r="BS203" s="55">
        <f>'2019'!BM17</f>
        <v>0</v>
      </c>
      <c r="BT203" s="61">
        <f>'2019'!BN17</f>
        <v>0</v>
      </c>
      <c r="BU203" s="61">
        <f>'2019'!BO17</f>
        <v>0</v>
      </c>
      <c r="BV203" s="61">
        <f>'2019'!BP17</f>
        <v>0</v>
      </c>
      <c r="BW203" s="72">
        <f>'2019'!BQ17</f>
        <v>0</v>
      </c>
      <c r="BX203" s="61">
        <f>'2019'!BR17</f>
        <v>0</v>
      </c>
      <c r="BY203" s="22">
        <f>'2019'!BS17</f>
        <v>234</v>
      </c>
      <c r="BZ203" s="23">
        <f>'2019'!BT17</f>
        <v>4113</v>
      </c>
      <c r="CA203" s="23">
        <f>'2019'!BU17</f>
        <v>3</v>
      </c>
      <c r="CB203" s="23">
        <f>'2019'!BV17</f>
        <v>0</v>
      </c>
      <c r="CC203" s="23">
        <f>'2019'!BW17</f>
        <v>14</v>
      </c>
      <c r="CD203" s="23">
        <f>'2019'!BX17</f>
        <v>11</v>
      </c>
      <c r="CE203" s="23">
        <f>'2019'!BY17</f>
        <v>84.6</v>
      </c>
      <c r="CF203" s="74">
        <f>'2019'!BZ17</f>
        <v>21.4</v>
      </c>
      <c r="CG203" s="74">
        <f>'2019'!CA17</f>
        <v>0</v>
      </c>
      <c r="CH203" s="74">
        <f>'2019'!CB17</f>
        <v>100</v>
      </c>
      <c r="CI203" s="23">
        <f>'2019'!CC17</f>
        <v>137</v>
      </c>
      <c r="CJ203" s="23">
        <f>'2019'!CD17</f>
        <v>2040</v>
      </c>
      <c r="CK203" s="55">
        <f>'2019'!CE17</f>
        <v>19</v>
      </c>
      <c r="CL203" s="61">
        <f>'2019'!CF17</f>
        <v>6</v>
      </c>
      <c r="CM203" s="61">
        <f>'2019'!CG17</f>
        <v>3</v>
      </c>
      <c r="CN203" s="61">
        <f>'2019'!CH17</f>
        <v>5</v>
      </c>
      <c r="CO203" s="73">
        <f>'2019'!CI17</f>
        <v>2.52</v>
      </c>
      <c r="CP203" s="62">
        <f>'2019'!CJ17</f>
        <v>6</v>
      </c>
      <c r="CQ203" s="22">
        <f>'2019'!CK17</f>
        <v>2430</v>
      </c>
      <c r="CR203" s="23">
        <f>'2019'!CL17</f>
        <v>2726</v>
      </c>
      <c r="CS203" s="23">
        <f>'2019'!CM17</f>
        <v>21</v>
      </c>
      <c r="CT203" s="23">
        <f>'2019'!CN17</f>
        <v>10</v>
      </c>
      <c r="CU203" s="23">
        <f>'2019'!CO17</f>
        <v>361</v>
      </c>
      <c r="CV203" s="23">
        <f>'2019'!CP17</f>
        <v>196</v>
      </c>
      <c r="CW203" s="23">
        <f>'2019'!CQ17</f>
        <v>64.3</v>
      </c>
      <c r="CX203" s="24">
        <f>'2019'!CR17</f>
        <v>3.9</v>
      </c>
      <c r="CY203" s="24">
        <f>'2019'!CS17</f>
        <v>5</v>
      </c>
      <c r="CZ203" s="23">
        <f>'2019'!CT17</f>
        <v>27.8</v>
      </c>
      <c r="DA203" s="23">
        <f>'2019'!CU17</f>
        <v>1440</v>
      </c>
      <c r="DB203" s="23">
        <f>'2019'!CV17</f>
        <v>3114</v>
      </c>
      <c r="DC203" s="55">
        <f>'2019'!CW17</f>
        <v>175</v>
      </c>
      <c r="DD203" s="61">
        <f>'2019'!CX17</f>
        <v>7.5</v>
      </c>
      <c r="DE203" s="61">
        <f>'2019'!CY17</f>
        <v>16</v>
      </c>
      <c r="DF203" s="61">
        <f>'2019'!CZ17</f>
        <v>36</v>
      </c>
      <c r="DG203" s="73">
        <f>'2019'!DA17</f>
        <v>3.94</v>
      </c>
      <c r="DH203" s="62">
        <f>'2019'!DB17</f>
        <v>45</v>
      </c>
      <c r="DI203" s="22">
        <f>'2019'!DC17</f>
        <v>1784</v>
      </c>
      <c r="DJ203" s="23">
        <f>'2019'!DD17</f>
        <v>2170</v>
      </c>
      <c r="DK203" s="23">
        <f>'2019'!DE17</f>
        <v>15</v>
      </c>
      <c r="DL203" s="23">
        <f>'2019'!DF17</f>
        <v>11</v>
      </c>
      <c r="DM203" s="23">
        <f>'2019'!DG17</f>
        <v>286</v>
      </c>
      <c r="DN203" s="23">
        <f>'2019'!DH17</f>
        <v>159</v>
      </c>
      <c r="DO203" s="23">
        <f>'2019'!DI17</f>
        <v>65.7</v>
      </c>
      <c r="DP203" s="74">
        <f>'2019'!DJ17</f>
        <v>3</v>
      </c>
      <c r="DQ203" s="74">
        <f>'2019'!DK17</f>
        <v>4.7</v>
      </c>
      <c r="DR203" s="74">
        <f>'2019'!DL17</f>
        <v>25.6</v>
      </c>
      <c r="DS203" s="23">
        <f>'2019'!DM17</f>
        <v>1017</v>
      </c>
      <c r="DT203" s="23">
        <f>'2019'!DN17</f>
        <v>3348</v>
      </c>
      <c r="DU203" s="55">
        <f>'2019'!DO17</f>
        <v>150</v>
      </c>
      <c r="DV203" s="61">
        <f>'2019'!DP17</f>
        <v>6.4</v>
      </c>
      <c r="DW203" s="61">
        <f>'2019'!DQ17</f>
        <v>14</v>
      </c>
      <c r="DX203" s="61">
        <f>'2019'!DR17</f>
        <v>20</v>
      </c>
      <c r="DY203" s="73">
        <f>'2019'!DS17</f>
        <v>2.72</v>
      </c>
      <c r="DZ203" s="62">
        <f>'2019'!DT17</f>
        <v>32</v>
      </c>
      <c r="EA203" s="22">
        <f>'2019'!DU17</f>
        <v>1766</v>
      </c>
      <c r="EB203" s="23">
        <f>'2019'!DV17</f>
        <v>2259</v>
      </c>
      <c r="EC203" s="23">
        <f>'2019'!DW17</f>
        <v>16</v>
      </c>
      <c r="ED203" s="23">
        <f>'2019'!DX17</f>
        <v>9</v>
      </c>
      <c r="EE203" s="23">
        <f>'2019'!DY17</f>
        <v>281</v>
      </c>
      <c r="EF203" s="23">
        <f>'2019'!DZ17</f>
        <v>145</v>
      </c>
      <c r="EG203" s="23">
        <f>'2019'!EA17</f>
        <v>63.5</v>
      </c>
      <c r="EH203" s="24">
        <f>'2019'!EB17</f>
        <v>3.7</v>
      </c>
      <c r="EI203" s="24">
        <f>'2019'!EC17</f>
        <v>4.9000000000000004</v>
      </c>
      <c r="EJ203" s="24">
        <f>'2019'!ED17</f>
        <v>34.5</v>
      </c>
      <c r="EK203" s="23">
        <f>'2019'!EE17</f>
        <v>1277</v>
      </c>
      <c r="EL203" s="23">
        <f>'2019'!EF17</f>
        <v>3100</v>
      </c>
      <c r="EM203" s="55">
        <f>'2019'!EG17</f>
        <v>176</v>
      </c>
      <c r="EN203" s="73">
        <f>'2019'!EH17</f>
        <v>6.4</v>
      </c>
      <c r="EO203" s="61">
        <f>'2019'!EI17</f>
        <v>13</v>
      </c>
      <c r="EP203" s="61">
        <f>'2019'!EJ17</f>
        <v>30</v>
      </c>
      <c r="EQ203" s="73">
        <f>'2019'!EK17</f>
        <v>3.32</v>
      </c>
      <c r="ER203" s="62">
        <f>'2019'!EL17</f>
        <v>36</v>
      </c>
    </row>
    <row r="204" spans="1:148" ht="15.75" customHeight="1" x14ac:dyDescent="0.2">
      <c r="A204" s="111">
        <f t="shared" si="12"/>
        <v>202</v>
      </c>
      <c r="B204" s="109">
        <f>'2017'!A16</f>
        <v>14</v>
      </c>
      <c r="C204" s="109">
        <v>2017</v>
      </c>
      <c r="D204" s="86" t="str">
        <f>'2017'!B16</f>
        <v>Trevor Knight</v>
      </c>
      <c r="E204" s="86" t="str" cm="1">
        <f t="array" ref="E204">_xlfn.IFS(F204&gt;13,"Cornerstone",AND(F204&gt;11.5,F204&lt;13),"Elite",AND(F204&gt;10,F204&lt;11.5),"Elite Upside",AND(F204&gt;=8.5,F204&lt;10),"Upside",AND(F204&gt;6.25,F204&lt;8.5),"Upside Lite",AND(F204&gt;4.5,F204&lt;6.25),"Outlier",AND(F204&gt;=3.5,F204&lt;4.5),"Outlier Lite",F204&lt;3.5,"Purgatory")</f>
        <v>Purgatory</v>
      </c>
      <c r="F204" s="11">
        <f>'2017'!C16</f>
        <v>0.27812499999999996</v>
      </c>
      <c r="G204" s="11">
        <f t="shared" si="13"/>
        <v>2.4</v>
      </c>
      <c r="H204" s="245">
        <f t="shared" si="14"/>
        <v>-1.4554963298153656</v>
      </c>
      <c r="I204" s="43" t="str">
        <f>'2017'!D16</f>
        <v>Texas A&amp;M</v>
      </c>
      <c r="J204" s="14">
        <f>'2017'!E16</f>
        <v>1</v>
      </c>
      <c r="K204" s="44">
        <f>'2017'!F16</f>
        <v>34245</v>
      </c>
      <c r="L204" s="15">
        <f>'2017'!G16</f>
        <v>32.005479452054793</v>
      </c>
      <c r="M204" s="15" t="str">
        <f>'2017'!H16</f>
        <v>SR</v>
      </c>
      <c r="N204" s="15">
        <f>'2017'!I16</f>
        <v>23.580821917808219</v>
      </c>
      <c r="O204" s="15" t="str">
        <f>'2017'!J16</f>
        <v>Run First</v>
      </c>
      <c r="P204" s="14">
        <f>'2017'!K16</f>
        <v>73</v>
      </c>
      <c r="Q204" s="14">
        <f>'2017'!L16</f>
        <v>219</v>
      </c>
      <c r="R204" s="15">
        <f t="shared" si="15"/>
        <v>28.89324682758955</v>
      </c>
      <c r="S204" s="14">
        <f>'2017'!M16</f>
        <v>4.54</v>
      </c>
      <c r="T204" s="16">
        <f>'2017'!N16</f>
        <v>0</v>
      </c>
      <c r="U204" s="46">
        <f>'2017'!O16</f>
        <v>0</v>
      </c>
      <c r="V204" s="47">
        <f>'2017'!P16</f>
        <v>0.31646058732612053</v>
      </c>
      <c r="W204" s="47">
        <f>'2017'!Q16</f>
        <v>0.86961451247165533</v>
      </c>
      <c r="X204" s="47">
        <f>'2017'!R16</f>
        <v>7.6385421867199196E-2</v>
      </c>
      <c r="Y204" s="47">
        <f>'2017'!S16</f>
        <v>0.73319264395538142</v>
      </c>
      <c r="Z204" s="17">
        <f>'2017'!T16</f>
        <v>0.80140357821351837</v>
      </c>
      <c r="AA204" s="17">
        <f>'2017'!U16</f>
        <v>0.80140357821351837</v>
      </c>
      <c r="AB204" s="17">
        <f>'2017'!V16</f>
        <v>2.3367477592829707E-2</v>
      </c>
      <c r="AC204" s="17">
        <f>'2017'!W16</f>
        <v>0.2367784306947805</v>
      </c>
      <c r="AD204" s="17">
        <f>'2017'!X16</f>
        <v>0.2367784306947805</v>
      </c>
      <c r="AE204" s="18">
        <f>'2017'!Y16</f>
        <v>0.2367784306947805</v>
      </c>
      <c r="AF204" s="19">
        <f>'2017'!Z16</f>
        <v>20.923287671232877</v>
      </c>
      <c r="AG204" s="20">
        <f>'2017'!AA16</f>
        <v>103.09810886730278</v>
      </c>
      <c r="AH204" s="71">
        <f>'2017'!AB16</f>
        <v>0.56097560975609762</v>
      </c>
      <c r="AI204" s="102">
        <f>'2017'!AC16</f>
        <v>12.601036269430052</v>
      </c>
      <c r="AJ204" s="71">
        <f>'2017'!AD16</f>
        <v>0.68400000000000005</v>
      </c>
      <c r="AK204" s="71">
        <f>'2017'!AE16</f>
        <v>3.7000000000000005E-2</v>
      </c>
      <c r="AL204" s="71">
        <f>'2017'!AF16</f>
        <v>4.0999999999999995E-2</v>
      </c>
      <c r="AM204" s="70">
        <f>'2017'!AG16</f>
        <v>0.39299999999999996</v>
      </c>
      <c r="AN204" s="20">
        <f>'2017'!AH16</f>
        <v>7.3</v>
      </c>
      <c r="AO204" s="20">
        <f>'2017'!AI16</f>
        <v>6.9444444444444448E-2</v>
      </c>
      <c r="AP204" s="76">
        <f>'2017'!AJ16</f>
        <v>2.57</v>
      </c>
      <c r="AQ204" s="21">
        <f>'2017'!AK16</f>
        <v>3</v>
      </c>
      <c r="AR204" s="21">
        <f>'2017'!AL16</f>
        <v>5</v>
      </c>
      <c r="AS204" s="21">
        <f>'2017'!AM16</f>
        <v>0</v>
      </c>
      <c r="AT204" s="21">
        <f>'2017'!AN16</f>
        <v>0</v>
      </c>
      <c r="AU204" s="21">
        <f>'2017'!AO16</f>
        <v>2</v>
      </c>
      <c r="AV204" s="21">
        <f>'2017'!AP16</f>
        <v>0</v>
      </c>
      <c r="AW204" s="21">
        <f>'2017'!AQ16</f>
        <v>9</v>
      </c>
      <c r="AX204" s="21">
        <f>'2017'!AR16</f>
        <v>8</v>
      </c>
      <c r="AY204" s="21">
        <f>'2017'!AS16</f>
        <v>0</v>
      </c>
      <c r="AZ204" s="21">
        <f>'2017'!AT16</f>
        <v>5</v>
      </c>
      <c r="BA204" s="21">
        <f>'2017'!AU16</f>
        <v>0</v>
      </c>
      <c r="BB204" s="21">
        <f>'2017'!AV16</f>
        <v>0</v>
      </c>
      <c r="BC204" s="21">
        <f>'2017'!AW16</f>
        <v>2.25</v>
      </c>
      <c r="BD204" s="21">
        <f>'2017'!AX16</f>
        <v>2.25</v>
      </c>
      <c r="BE204" s="21">
        <f>'2017'!AY16</f>
        <v>0.82499999999999996</v>
      </c>
      <c r="BF204" s="130">
        <f>'2017'!AZ16</f>
        <v>0.41249999999999998</v>
      </c>
      <c r="BG204" s="103">
        <f>'2017'!BA16</f>
        <v>0</v>
      </c>
      <c r="BH204" s="23">
        <f>'2017'!BB16</f>
        <v>1</v>
      </c>
      <c r="BI204" s="23">
        <f>'2017'!BC16</f>
        <v>0</v>
      </c>
      <c r="BJ204" s="23">
        <f>'2017'!BD16</f>
        <v>0</v>
      </c>
      <c r="BK204" s="23">
        <f>'2017'!BE16</f>
        <v>0</v>
      </c>
      <c r="BL204" s="23">
        <f>'2017'!BF16</f>
        <v>0</v>
      </c>
      <c r="BM204" s="23">
        <f>'2017'!BG16</f>
        <v>0</v>
      </c>
      <c r="BN204" s="74">
        <f>'2017'!BH16</f>
        <v>0</v>
      </c>
      <c r="BO204" s="74">
        <f>'2017'!BI16</f>
        <v>0</v>
      </c>
      <c r="BP204" s="74">
        <f>'2017'!BJ16</f>
        <v>0</v>
      </c>
      <c r="BQ204" s="23">
        <f>'2017'!BK16</f>
        <v>0</v>
      </c>
      <c r="BR204" s="23">
        <f>'2017'!BL16</f>
        <v>1</v>
      </c>
      <c r="BS204" s="55">
        <f>'2017'!BM16</f>
        <v>0</v>
      </c>
      <c r="BT204" s="61">
        <f>'2017'!BN16</f>
        <v>0</v>
      </c>
      <c r="BU204" s="61">
        <f>'2017'!BO16</f>
        <v>0</v>
      </c>
      <c r="BV204" s="61">
        <f>'2017'!BP16</f>
        <v>0</v>
      </c>
      <c r="BW204" s="72">
        <f>'2017'!BQ16</f>
        <v>0</v>
      </c>
      <c r="BX204" s="61">
        <f>'2017'!BR16</f>
        <v>0</v>
      </c>
      <c r="BY204" s="22">
        <f>'2017'!BS16</f>
        <v>819</v>
      </c>
      <c r="BZ204" s="23">
        <f>'2017'!BT16</f>
        <v>2588</v>
      </c>
      <c r="CA204" s="23">
        <f>'2017'!BU16</f>
        <v>9</v>
      </c>
      <c r="CB204" s="23">
        <f>'2017'!BV16</f>
        <v>5</v>
      </c>
      <c r="CC204" s="23">
        <f>'2017'!BW16</f>
        <v>134</v>
      </c>
      <c r="CD204" s="23">
        <f>'2017'!BX16</f>
        <v>79</v>
      </c>
      <c r="CE204" s="23">
        <f>'2017'!BY16</f>
        <v>0</v>
      </c>
      <c r="CF204" s="74">
        <f>'2017'!BZ16</f>
        <v>0</v>
      </c>
      <c r="CG204" s="74">
        <f>'2017'!CA16</f>
        <v>0</v>
      </c>
      <c r="CH204" s="74">
        <f>'2017'!CB16</f>
        <v>0</v>
      </c>
      <c r="CI204" s="23">
        <f>'2017'!CC16</f>
        <v>0</v>
      </c>
      <c r="CJ204" s="23">
        <f>'2017'!CD16</f>
        <v>1</v>
      </c>
      <c r="CK204" s="55">
        <f>'2017'!CE16</f>
        <v>0</v>
      </c>
      <c r="CL204" s="61">
        <f>'2017'!CF16</f>
        <v>0</v>
      </c>
      <c r="CM204" s="61">
        <f>'2017'!CG16</f>
        <v>0</v>
      </c>
      <c r="CN204" s="61">
        <f>'2017'!CH16</f>
        <v>0</v>
      </c>
      <c r="CO204" s="73">
        <f>'2017'!CI16</f>
        <v>0</v>
      </c>
      <c r="CP204" s="62">
        <f>'2017'!CJ16</f>
        <v>0</v>
      </c>
      <c r="CQ204" s="22">
        <f>'2017'!CK16</f>
        <v>2301</v>
      </c>
      <c r="CR204" s="23">
        <f>'2017'!CL16</f>
        <v>2646</v>
      </c>
      <c r="CS204" s="23">
        <f>'2017'!CM16</f>
        <v>14</v>
      </c>
      <c r="CT204" s="23">
        <f>'2017'!CN16</f>
        <v>12</v>
      </c>
      <c r="CU204" s="23">
        <f>'2017'!CO16</f>
        <v>319</v>
      </c>
      <c r="CV204" s="23">
        <f>'2017'!CP16</f>
        <v>180</v>
      </c>
      <c r="CW204" s="23">
        <f>'2017'!CQ16</f>
        <v>68.400000000000006</v>
      </c>
      <c r="CX204" s="24">
        <f>'2017'!CR16</f>
        <v>2.1</v>
      </c>
      <c r="CY204" s="24">
        <f>'2017'!CS16</f>
        <v>5.3</v>
      </c>
      <c r="CZ204" s="23">
        <f>'2017'!CT16</f>
        <v>32.799999999999997</v>
      </c>
      <c r="DA204" s="23">
        <f>'2017'!CU16</f>
        <v>392</v>
      </c>
      <c r="DB204" s="23">
        <f>'2017'!CV16</f>
        <v>3442</v>
      </c>
      <c r="DC204" s="55">
        <f>'2017'!CW16</f>
        <v>42</v>
      </c>
      <c r="DD204" s="61">
        <f>'2017'!CX16</f>
        <v>6.3</v>
      </c>
      <c r="DE204" s="61">
        <f>'2017'!CY16</f>
        <v>5</v>
      </c>
      <c r="DF204" s="61">
        <f>'2017'!CZ16</f>
        <v>4</v>
      </c>
      <c r="DG204" s="73">
        <f>'2017'!DA16</f>
        <v>1.65</v>
      </c>
      <c r="DH204" s="62">
        <f>'2017'!DB16</f>
        <v>13</v>
      </c>
      <c r="DI204" s="22">
        <f>'2017'!DC16</f>
        <v>306</v>
      </c>
      <c r="DJ204" s="23">
        <f>'2017'!DD16</f>
        <v>4006</v>
      </c>
      <c r="DK204" s="23">
        <f>'2017'!DE16</f>
        <v>2</v>
      </c>
      <c r="DL204" s="23">
        <f>'2017'!DF16</f>
        <v>2</v>
      </c>
      <c r="DM204" s="23">
        <f>'2017'!DG16</f>
        <v>41</v>
      </c>
      <c r="DN204" s="23">
        <f>'2017'!DH16</f>
        <v>23</v>
      </c>
      <c r="DO204" s="23">
        <f>'2017'!DI16</f>
        <v>64.099999999999994</v>
      </c>
      <c r="DP204" s="74">
        <f>'2017'!DJ16</f>
        <v>0</v>
      </c>
      <c r="DQ204" s="74">
        <f>'2017'!DK16</f>
        <v>4.0999999999999996</v>
      </c>
      <c r="DR204" s="74">
        <f>'2017'!DL16</f>
        <v>25</v>
      </c>
      <c r="DS204" s="23">
        <f>'2017'!DM16</f>
        <v>73</v>
      </c>
      <c r="DT204" s="23">
        <f>'2017'!DN16</f>
        <v>3124</v>
      </c>
      <c r="DU204" s="55">
        <f>'2017'!DO16</f>
        <v>13</v>
      </c>
      <c r="DV204" s="61">
        <f>'2017'!DP16</f>
        <v>4.3</v>
      </c>
      <c r="DW204" s="61">
        <f>'2017'!DQ16</f>
        <v>1</v>
      </c>
      <c r="DX204" s="61">
        <f>'2017'!DR16</f>
        <v>0</v>
      </c>
      <c r="DY204" s="73">
        <f>'2017'!DS16</f>
        <v>0.53</v>
      </c>
      <c r="DZ204" s="62">
        <f>'2017'!DT16</f>
        <v>3</v>
      </c>
      <c r="EA204" s="22">
        <f>'2017'!DU16</f>
        <v>2432</v>
      </c>
      <c r="EB204" s="23">
        <f>'2017'!DV16</f>
        <v>3317</v>
      </c>
      <c r="EC204" s="23">
        <f>'2017'!DW16</f>
        <v>19</v>
      </c>
      <c r="ED204" s="23">
        <f>'2017'!DX16</f>
        <v>7</v>
      </c>
      <c r="EE204" s="23">
        <f>'2017'!DY16</f>
        <v>362</v>
      </c>
      <c r="EF204" s="23">
        <f>'2017'!DZ16</f>
        <v>193</v>
      </c>
      <c r="EG204" s="23">
        <f>'2017'!EA16</f>
        <v>65.2</v>
      </c>
      <c r="EH204" s="24">
        <f>'2017'!EB16</f>
        <v>3.7</v>
      </c>
      <c r="EI204" s="24">
        <f>'2017'!EC16</f>
        <v>4.5</v>
      </c>
      <c r="EJ204" s="24">
        <f>'2017'!ED16</f>
        <v>39.299999999999997</v>
      </c>
      <c r="EK204" s="23">
        <f>'2017'!EE16</f>
        <v>685</v>
      </c>
      <c r="EL204" s="23">
        <f>'2017'!EF16</f>
        <v>2893</v>
      </c>
      <c r="EM204" s="55">
        <f>'2017'!EG16</f>
        <v>72</v>
      </c>
      <c r="EN204" s="73">
        <f>'2017'!EH16</f>
        <v>7.3</v>
      </c>
      <c r="EO204" s="61">
        <f>'2017'!EI16</f>
        <v>10</v>
      </c>
      <c r="EP204" s="61">
        <f>'2017'!EJ16</f>
        <v>5</v>
      </c>
      <c r="EQ204" s="73">
        <f>'2017'!EK16</f>
        <v>2.57</v>
      </c>
      <c r="ER204" s="62">
        <f>'2017'!EL16</f>
        <v>24</v>
      </c>
    </row>
    <row r="205" spans="1:148" ht="15.75" customHeight="1" x14ac:dyDescent="0.2">
      <c r="A205" s="111">
        <f t="shared" si="12"/>
        <v>203</v>
      </c>
      <c r="B205" s="109">
        <f>'2026 - WIP'!A35</f>
        <v>33</v>
      </c>
      <c r="C205" s="109">
        <v>2026</v>
      </c>
      <c r="D205" s="86" t="str">
        <f>'2026 - WIP'!B35</f>
        <v>Conner Weigman</v>
      </c>
      <c r="E205" s="86" t="str" cm="1">
        <f t="array" ref="E205">_xlfn.IFS(F205&gt;13,"Cornerstone",AND(F205&gt;11.5,F205&lt;13),"Elite",AND(F205&gt;10,F205&lt;11.5),"Elite Upside",AND(F205&gt;=8.5,F205&lt;10),"Upside",AND(F205&gt;6.25,F205&lt;8.5),"Upside Lite",AND(F205&gt;4.5,F205&lt;6.25),"Outlier",AND(F205&gt;=3.5,F205&lt;4.5),"Outlier Lite",F205&lt;3.5,"Purgatory")</f>
        <v>Purgatory</v>
      </c>
      <c r="F205" s="11">
        <f>'2026 - WIP'!C35</f>
        <v>0.14999999999999991</v>
      </c>
      <c r="G205" s="11">
        <f t="shared" si="13"/>
        <v>1.9</v>
      </c>
      <c r="H205" s="245">
        <f t="shared" si="14"/>
        <v>-1.4929010771028919</v>
      </c>
      <c r="I205" s="43" t="str">
        <f>'2026 - WIP'!D35</f>
        <v>Houston</v>
      </c>
      <c r="J205" s="14">
        <f>'2026 - WIP'!E35</f>
        <v>3</v>
      </c>
      <c r="K205" s="44">
        <f>'2026 - WIP'!F35</f>
        <v>37841</v>
      </c>
      <c r="L205" s="15">
        <f>'2026 - WIP'!G35</f>
        <v>22.153424657534245</v>
      </c>
      <c r="M205" s="15" t="str">
        <f>'2026 - WIP'!H35</f>
        <v>RS JR</v>
      </c>
      <c r="N205" s="15">
        <f>'2026 - WIP'!I35</f>
        <v>22.734246575342464</v>
      </c>
      <c r="O205" s="15" t="str">
        <f>'2026 - WIP'!J35</f>
        <v>Run First</v>
      </c>
      <c r="P205" s="14">
        <f>'2026 - WIP'!K35</f>
        <v>75</v>
      </c>
      <c r="Q205" s="14">
        <f>'2026 - WIP'!L35</f>
        <v>210</v>
      </c>
      <c r="R205" s="15">
        <f t="shared" si="15"/>
        <v>26.247909562485791</v>
      </c>
      <c r="S205" s="14">
        <f>'2026 - WIP'!M35</f>
        <v>4.7</v>
      </c>
      <c r="T205" s="16">
        <f>'2026 - WIP'!N35</f>
        <v>0</v>
      </c>
      <c r="U205" s="46">
        <f>'2026 - WIP'!O35</f>
        <v>0</v>
      </c>
      <c r="V205" s="47">
        <f>'2026 - WIP'!P35</f>
        <v>0.34029624003038361</v>
      </c>
      <c r="W205" s="47">
        <f>'2026 - WIP'!Q35</f>
        <v>0.27812500000000001</v>
      </c>
      <c r="X205" s="47">
        <f>'2026 - WIP'!R35</f>
        <v>0.29809802487198245</v>
      </c>
      <c r="Y205" s="47">
        <f>'2026 - WIP'!S35</f>
        <v>1</v>
      </c>
      <c r="Z205" s="17">
        <f>'2026 - WIP'!T35</f>
        <v>0.64904901243599122</v>
      </c>
      <c r="AA205" s="17">
        <f>'2026 - WIP'!U35</f>
        <v>0.58414411119239207</v>
      </c>
      <c r="AB205" s="17">
        <f>'2026 - WIP'!V35</f>
        <v>5.2808988764044947E-2</v>
      </c>
      <c r="AC205" s="17">
        <f>'2026 - WIP'!W35</f>
        <v>0.26148969889064977</v>
      </c>
      <c r="AD205" s="17">
        <f>'2026 - WIP'!X35</f>
        <v>0.26148969889064977</v>
      </c>
      <c r="AE205" s="18">
        <f>'2026 - WIP'!Y35</f>
        <v>0.23534072900158479</v>
      </c>
      <c r="AF205" s="19">
        <f>'2026 - WIP'!Z35</f>
        <v>22.082191780821919</v>
      </c>
      <c r="AG205" s="20">
        <f>'2026 - WIP'!AA35</f>
        <v>86.0712001460751</v>
      </c>
      <c r="AH205" s="71">
        <f>'2026 - WIP'!AB35</f>
        <v>0.63380281690140849</v>
      </c>
      <c r="AI205" s="102">
        <f>'2026 - WIP'!AC35</f>
        <v>12.644444444444444</v>
      </c>
      <c r="AJ205" s="71">
        <f>'2026 - WIP'!AD35</f>
        <v>0.70799999999999996</v>
      </c>
      <c r="AK205" s="71">
        <f>'2026 - WIP'!AE35</f>
        <v>4.0999999999999995E-2</v>
      </c>
      <c r="AL205" s="71">
        <f>'2026 - WIP'!AF35</f>
        <v>4.4000000000000004E-2</v>
      </c>
      <c r="AM205" s="70">
        <f>'2026 - WIP'!AG35</f>
        <v>0.33299999999999996</v>
      </c>
      <c r="AN205" s="20">
        <f>'2026 - WIP'!AH35</f>
        <v>7.1</v>
      </c>
      <c r="AO205" s="20">
        <f>'2026 - WIP'!AI35</f>
        <v>0.25</v>
      </c>
      <c r="AP205" s="76">
        <f>'2026 - WIP'!AJ35</f>
        <v>3.4</v>
      </c>
      <c r="AQ205" s="21">
        <f>'2026 - WIP'!AK35</f>
        <v>0</v>
      </c>
      <c r="AR205" s="21">
        <f>'2026 - WIP'!AL35</f>
        <v>5</v>
      </c>
      <c r="AS205" s="21">
        <f>'2026 - WIP'!AM35</f>
        <v>0</v>
      </c>
      <c r="AT205" s="21">
        <f>'2026 - WIP'!AN35</f>
        <v>0</v>
      </c>
      <c r="AU205" s="21">
        <f>'2026 - WIP'!AO35</f>
        <v>1</v>
      </c>
      <c r="AV205" s="21">
        <f>'2026 - WIP'!AP35</f>
        <v>0</v>
      </c>
      <c r="AW205" s="21">
        <f>'2026 - WIP'!AQ35</f>
        <v>9</v>
      </c>
      <c r="AX205" s="21">
        <f>'2026 - WIP'!AR35</f>
        <v>8</v>
      </c>
      <c r="AY205" s="21">
        <f>'2026 - WIP'!AS35</f>
        <v>8</v>
      </c>
      <c r="AZ205" s="21">
        <f>'2026 - WIP'!AT35</f>
        <v>7</v>
      </c>
      <c r="BA205" s="21">
        <f>'2026 - WIP'!AU35</f>
        <v>0</v>
      </c>
      <c r="BB205" s="21">
        <f>'2026 - WIP'!AV35</f>
        <v>0</v>
      </c>
      <c r="BC205" s="21">
        <f>'2026 - WIP'!AW35</f>
        <v>2</v>
      </c>
      <c r="BD205" s="21">
        <f>'2026 - WIP'!AX35</f>
        <v>2</v>
      </c>
      <c r="BE205" s="21">
        <f>'2026 - WIP'!AY35</f>
        <v>1.2</v>
      </c>
      <c r="BF205" s="130">
        <f>'2026 - WIP'!AZ35</f>
        <v>0.6</v>
      </c>
      <c r="BG205" s="103">
        <f>'2026 - WIP'!BA35</f>
        <v>0</v>
      </c>
      <c r="BH205" s="23">
        <f>'2026 - WIP'!BB35</f>
        <v>1</v>
      </c>
      <c r="BI205" s="23">
        <f>'2026 - WIP'!BC35</f>
        <v>0</v>
      </c>
      <c r="BJ205" s="23">
        <f>'2026 - WIP'!BD35</f>
        <v>0</v>
      </c>
      <c r="BK205" s="23">
        <f>'2026 - WIP'!BE35</f>
        <v>0</v>
      </c>
      <c r="BL205" s="23">
        <f>'2026 - WIP'!BF35</f>
        <v>0</v>
      </c>
      <c r="BM205" s="23">
        <f>'2026 - WIP'!BG35</f>
        <v>0</v>
      </c>
      <c r="BN205" s="74">
        <f>'2026 - WIP'!BH35</f>
        <v>0</v>
      </c>
      <c r="BO205" s="74">
        <f>'2026 - WIP'!BI35</f>
        <v>0</v>
      </c>
      <c r="BP205" s="74">
        <f>'2026 - WIP'!BJ35</f>
        <v>0</v>
      </c>
      <c r="BQ205" s="23">
        <f>'2026 - WIP'!BK35</f>
        <v>0</v>
      </c>
      <c r="BR205" s="23">
        <f>'2026 - WIP'!BL35</f>
        <v>1</v>
      </c>
      <c r="BS205" s="55">
        <f>'2026 - WIP'!BM35</f>
        <v>0</v>
      </c>
      <c r="BT205" s="61">
        <f>'2026 - WIP'!BN35</f>
        <v>0</v>
      </c>
      <c r="BU205" s="61">
        <f>'2026 - WIP'!BO35</f>
        <v>0</v>
      </c>
      <c r="BV205" s="61">
        <f>'2026 - WIP'!BP35</f>
        <v>0</v>
      </c>
      <c r="BW205" s="72">
        <f>'2026 - WIP'!BQ35</f>
        <v>0</v>
      </c>
      <c r="BX205" s="61">
        <f>'2026 - WIP'!BR35</f>
        <v>0</v>
      </c>
      <c r="BY205" s="22">
        <f>'2026 - WIP'!BS35</f>
        <v>896</v>
      </c>
      <c r="BZ205" s="23">
        <f>'2026 - WIP'!BT35</f>
        <v>2633</v>
      </c>
      <c r="CA205" s="23">
        <f>'2026 - WIP'!BU35</f>
        <v>8</v>
      </c>
      <c r="CB205" s="23">
        <f>'2026 - WIP'!BV35</f>
        <v>0</v>
      </c>
      <c r="CC205" s="23">
        <f>'2026 - WIP'!BW35</f>
        <v>132</v>
      </c>
      <c r="CD205" s="23">
        <f>'2026 - WIP'!BX35</f>
        <v>73</v>
      </c>
      <c r="CE205" s="23">
        <f>'2026 - WIP'!BY35</f>
        <v>66.7</v>
      </c>
      <c r="CF205" s="74">
        <f>'2026 - WIP'!BZ35</f>
        <v>4.3</v>
      </c>
      <c r="CG205" s="74">
        <f>'2026 - WIP'!CA35</f>
        <v>6.1</v>
      </c>
      <c r="CH205" s="74">
        <f>'2026 - WIP'!CB35</f>
        <v>43.8</v>
      </c>
      <c r="CI205" s="23">
        <f>'2026 - WIP'!CC35</f>
        <v>149</v>
      </c>
      <c r="CJ205" s="23">
        <f>'2026 - WIP'!CD35</f>
        <v>1836</v>
      </c>
      <c r="CK205" s="55">
        <f>'2026 - WIP'!CE35</f>
        <v>19</v>
      </c>
      <c r="CL205" s="61">
        <f>'2026 - WIP'!CF35</f>
        <v>7.8</v>
      </c>
      <c r="CM205" s="61">
        <f>'2026 - WIP'!CG35</f>
        <v>0</v>
      </c>
      <c r="CN205" s="61">
        <f>'2026 - WIP'!CH35</f>
        <v>4</v>
      </c>
      <c r="CO205" s="73">
        <f>'2026 - WIP'!CI35</f>
        <v>3.37</v>
      </c>
      <c r="CP205" s="62">
        <f>'2026 - WIP'!CJ35</f>
        <v>6</v>
      </c>
      <c r="CQ205" s="22">
        <f>'2026 - WIP'!CK35</f>
        <v>979</v>
      </c>
      <c r="CR205" s="23">
        <f>'2026 - WIP'!CL35</f>
        <v>3520</v>
      </c>
      <c r="CS205" s="23">
        <f>'2026 - WIP'!CM35</f>
        <v>8</v>
      </c>
      <c r="CT205" s="23">
        <f>'2026 - WIP'!CN35</f>
        <v>2</v>
      </c>
      <c r="CU205" s="23">
        <f>'2026 - WIP'!CO35</f>
        <v>121</v>
      </c>
      <c r="CV205" s="23">
        <f>'2026 - WIP'!CP35</f>
        <v>82</v>
      </c>
      <c r="CW205" s="23">
        <f>'2026 - WIP'!CQ35</f>
        <v>78.400000000000006</v>
      </c>
      <c r="CX205" s="24">
        <f>'2026 - WIP'!CR35</f>
        <v>4.5</v>
      </c>
      <c r="CY205" s="24">
        <f>'2026 - WIP'!CS35</f>
        <v>2.1</v>
      </c>
      <c r="CZ205" s="23">
        <f>'2026 - WIP'!CT35</f>
        <v>60</v>
      </c>
      <c r="DA205" s="23">
        <f>'2026 - WIP'!CU35</f>
        <v>82</v>
      </c>
      <c r="DB205" s="23">
        <f>'2026 - WIP'!CV35</f>
        <v>1974</v>
      </c>
      <c r="DC205" s="55">
        <f>'2026 - WIP'!CW35</f>
        <v>9</v>
      </c>
      <c r="DD205" s="61">
        <f>'2026 - WIP'!CX35</f>
        <v>9.1</v>
      </c>
      <c r="DE205" s="61">
        <f>'2026 - WIP'!CY35</f>
        <v>2</v>
      </c>
      <c r="DF205" s="61">
        <f>'2026 - WIP'!CZ35</f>
        <v>3</v>
      </c>
      <c r="DG205" s="73">
        <f>'2026 - WIP'!DA35</f>
        <v>2.78</v>
      </c>
      <c r="DH205" s="62">
        <f>'2026 - WIP'!DB35</f>
        <v>5</v>
      </c>
      <c r="DI205" s="22">
        <f>'2026 - WIP'!DC35</f>
        <v>815</v>
      </c>
      <c r="DJ205" s="23">
        <f>'2026 - WIP'!DD35</f>
        <v>2734</v>
      </c>
      <c r="DK205" s="23">
        <f>'2026 - WIP'!DE35</f>
        <v>3</v>
      </c>
      <c r="DL205" s="23">
        <f>'2026 - WIP'!DF35</f>
        <v>5</v>
      </c>
      <c r="DM205" s="23">
        <f>'2026 - WIP'!DG35</f>
        <v>114</v>
      </c>
      <c r="DN205" s="23">
        <f>'2026 - WIP'!DH35</f>
        <v>64</v>
      </c>
      <c r="DO205" s="23">
        <f>'2026 - WIP'!DI35</f>
        <v>67.900000000000006</v>
      </c>
      <c r="DP205" s="74">
        <f>'2026 - WIP'!DJ35</f>
        <v>4.0999999999999996</v>
      </c>
      <c r="DQ205" s="74">
        <f>'2026 - WIP'!DK35</f>
        <v>5.4</v>
      </c>
      <c r="DR205" s="74">
        <f>'2026 - WIP'!DL35</f>
        <v>33.299999999999997</v>
      </c>
      <c r="DS205" s="23">
        <f>'2026 - WIP'!DM35</f>
        <v>141</v>
      </c>
      <c r="DT205" s="23">
        <f>'2026 - WIP'!DN35</f>
        <v>2670</v>
      </c>
      <c r="DU205" s="55">
        <f>'2026 - WIP'!DO35</f>
        <v>20</v>
      </c>
      <c r="DV205" s="61">
        <f>'2026 - WIP'!DP35</f>
        <v>7.1</v>
      </c>
      <c r="DW205" s="61">
        <f>'2026 - WIP'!DQ35</f>
        <v>0</v>
      </c>
      <c r="DX205" s="61">
        <f>'2026 - WIP'!DR35</f>
        <v>5</v>
      </c>
      <c r="DY205" s="73">
        <f>'2026 - WIP'!DS35</f>
        <v>3.4</v>
      </c>
      <c r="DZ205" s="62">
        <f>'2026 - WIP'!DT35</f>
        <v>4</v>
      </c>
      <c r="EA205" s="22">
        <f>'2026 - WIP'!DU35</f>
        <v>569</v>
      </c>
      <c r="EB205" s="23">
        <f>'2026 - WIP'!DV35</f>
        <v>569</v>
      </c>
      <c r="EC205" s="23">
        <f>'2026 - WIP'!DW35</f>
        <v>4</v>
      </c>
      <c r="ED205" s="23">
        <f>'2026 - WIP'!DX35</f>
        <v>0</v>
      </c>
      <c r="EE205" s="23">
        <f>'2026 - WIP'!DY35</f>
        <v>71</v>
      </c>
      <c r="EF205" s="23">
        <f>'2026 - WIP'!DZ35</f>
        <v>45</v>
      </c>
      <c r="EG205" s="23">
        <f>'2026 - WIP'!EA35</f>
        <v>70.8</v>
      </c>
      <c r="EH205" s="24">
        <f>'2026 - WIP'!EB35</f>
        <v>3.9</v>
      </c>
      <c r="EI205" s="24">
        <f>'2026 - WIP'!EC35</f>
        <v>4.4000000000000004</v>
      </c>
      <c r="EJ205" s="24">
        <f>'2026 - WIP'!ED35</f>
        <v>27.3</v>
      </c>
      <c r="EK205" s="23">
        <f>'2026 - WIP'!EE35</f>
        <v>165</v>
      </c>
      <c r="EL205" s="23">
        <f>'2026 - WIP'!EF35</f>
        <v>631</v>
      </c>
      <c r="EM205" s="55">
        <f>'2026 - WIP'!EG35</f>
        <v>30</v>
      </c>
      <c r="EN205" s="73">
        <f>'2026 - WIP'!EH35</f>
        <v>5.5</v>
      </c>
      <c r="EO205" s="61">
        <f>'2026 - WIP'!EI35</f>
        <v>3</v>
      </c>
      <c r="EP205" s="61">
        <f>'2026 - WIP'!EJ35</f>
        <v>5</v>
      </c>
      <c r="EQ205" s="73">
        <f>'2026 - WIP'!EK35</f>
        <v>2.87</v>
      </c>
      <c r="ER205" s="62">
        <f>'2026 - WIP'!EL35</f>
        <v>3</v>
      </c>
    </row>
    <row r="206" spans="1:148" ht="15.75" customHeight="1" x14ac:dyDescent="0.2">
      <c r="A206" s="111">
        <f t="shared" si="12"/>
        <v>204</v>
      </c>
      <c r="B206" s="109">
        <f>'2023'!A19</f>
        <v>17</v>
      </c>
      <c r="C206" s="109">
        <v>2023</v>
      </c>
      <c r="D206" s="86" t="str">
        <f>'2023'!B19</f>
        <v>Tommy Devito</v>
      </c>
      <c r="E206" s="86" t="str" cm="1">
        <f t="array" ref="E206">_xlfn.IFS(F206&gt;13,"Cornerstone",AND(F206&gt;11.5,F206&lt;13),"Elite",AND(F206&gt;10,F206&lt;11.5),"Elite Upside",AND(F206&gt;=8.5,F206&lt;10),"Upside",AND(F206&gt;6.25,F206&lt;8.5),"Upside Lite",AND(F206&gt;4.5,F206&lt;6.25),"Outlier",AND(F206&gt;=3.5,F206&lt;4.5),"Outlier Lite",F206&lt;3.5,"Purgatory")</f>
        <v>Purgatory</v>
      </c>
      <c r="F206" s="11">
        <f>'2023'!C19</f>
        <v>-0.36250000000000004</v>
      </c>
      <c r="G206" s="11">
        <f t="shared" si="13"/>
        <v>1.4000000000000001</v>
      </c>
      <c r="H206" s="245">
        <f t="shared" si="14"/>
        <v>-1.642520066252998</v>
      </c>
      <c r="I206" s="43" t="str">
        <f>'2023'!D19</f>
        <v>Illinois</v>
      </c>
      <c r="J206" s="14">
        <f>'2023'!E19</f>
        <v>2</v>
      </c>
      <c r="K206" s="44">
        <f>'2023'!F19</f>
        <v>36014</v>
      </c>
      <c r="L206" s="15">
        <f>'2023'!G19</f>
        <v>27.158904109589042</v>
      </c>
      <c r="M206" s="15" t="str">
        <f>'2023'!H19</f>
        <v>RS SR</v>
      </c>
      <c r="N206" s="15">
        <f>'2023'!I19</f>
        <v>24.736986301369864</v>
      </c>
      <c r="O206" s="15" t="str">
        <f>'2023'!J19</f>
        <v>Pocket Passer</v>
      </c>
      <c r="P206" s="14">
        <f>'2023'!K19</f>
        <v>74</v>
      </c>
      <c r="Q206" s="14">
        <f>'2023'!L19</f>
        <v>210</v>
      </c>
      <c r="R206" s="15">
        <f t="shared" si="15"/>
        <v>26.962105786885058</v>
      </c>
      <c r="S206" s="14">
        <f>'2023'!M19</f>
        <v>4.7</v>
      </c>
      <c r="T206" s="16">
        <f>'2023'!N19</f>
        <v>0</v>
      </c>
      <c r="U206" s="46">
        <f>'2023'!O19</f>
        <v>0.14966579482708514</v>
      </c>
      <c r="V206" s="47">
        <f>'2023'!P19</f>
        <v>0.80845167994457912</v>
      </c>
      <c r="W206" s="47">
        <f>'2023'!Q19</f>
        <v>0.31427072402938089</v>
      </c>
      <c r="X206" s="47">
        <f>'2023'!R19</f>
        <v>0.2113289760348584</v>
      </c>
      <c r="Y206" s="47">
        <f>'2023'!S19</f>
        <v>0.96004358881220486</v>
      </c>
      <c r="Z206" s="17">
        <f>'2023'!T19</f>
        <v>0.96004358881220486</v>
      </c>
      <c r="AA206" s="17">
        <f>'2023'!U19</f>
        <v>0.96004358881220486</v>
      </c>
      <c r="AB206" s="17">
        <f>'2023'!V19</f>
        <v>4.2680776014109349E-2</v>
      </c>
      <c r="AC206" s="17">
        <f>'2023'!W19</f>
        <v>7.8880407124681931E-2</v>
      </c>
      <c r="AD206" s="17">
        <f>'2023'!X19</f>
        <v>7.8880407124681931E-2</v>
      </c>
      <c r="AE206" s="18">
        <f>'2023'!Y19</f>
        <v>7.8880407124681931E-2</v>
      </c>
      <c r="AF206" s="19">
        <f>'2023'!Z19</f>
        <v>21.079452054794519</v>
      </c>
      <c r="AG206" s="20">
        <f>'2023'!AA19</f>
        <v>86.0712001460751</v>
      </c>
      <c r="AH206" s="71">
        <f>'2023'!AB19</f>
        <v>0.69376693766937669</v>
      </c>
      <c r="AI206" s="102">
        <f>'2023'!AC19</f>
        <v>10.32421875</v>
      </c>
      <c r="AJ206" s="71">
        <f>'2023'!AD19</f>
        <v>0</v>
      </c>
      <c r="AK206" s="71">
        <f>'2023'!AE19</f>
        <v>0</v>
      </c>
      <c r="AL206" s="71">
        <f>'2023'!AF19</f>
        <v>0</v>
      </c>
      <c r="AM206" s="70">
        <f>'2023'!AG19</f>
        <v>0</v>
      </c>
      <c r="AN206" s="20">
        <f>'2023'!AH19</f>
        <v>7.6</v>
      </c>
      <c r="AO206" s="20">
        <f>'2023'!AI19</f>
        <v>0.84375</v>
      </c>
      <c r="AP206" s="76">
        <f>'2023'!AJ19</f>
        <v>3.4</v>
      </c>
      <c r="AQ206" s="21">
        <f>'2023'!AK19</f>
        <v>2</v>
      </c>
      <c r="AR206" s="21">
        <f>'2023'!AL19</f>
        <v>0</v>
      </c>
      <c r="AS206" s="21">
        <f>'2023'!AM19</f>
        <v>0</v>
      </c>
      <c r="AT206" s="21">
        <f>'2023'!AN19</f>
        <v>0</v>
      </c>
      <c r="AU206" s="21">
        <f>'2023'!AO19</f>
        <v>10</v>
      </c>
      <c r="AV206" s="21">
        <f>'2023'!AP19</f>
        <v>0</v>
      </c>
      <c r="AW206" s="21">
        <f>'2023'!AQ19</f>
        <v>3</v>
      </c>
      <c r="AX206" s="21">
        <f>'2023'!AR19</f>
        <v>9</v>
      </c>
      <c r="AY206" s="21">
        <f>'2023'!AS19</f>
        <v>10</v>
      </c>
      <c r="AZ206" s="21">
        <f>'2023'!AT19</f>
        <v>7</v>
      </c>
      <c r="BA206" s="21">
        <f>'2023'!AU19</f>
        <v>0</v>
      </c>
      <c r="BB206" s="21">
        <f>'2023'!AV19</f>
        <v>0</v>
      </c>
      <c r="BC206" s="21">
        <f>'2023'!AW19</f>
        <v>2.5</v>
      </c>
      <c r="BD206" s="21">
        <f>'2023'!AX19</f>
        <v>1.875</v>
      </c>
      <c r="BE206" s="21">
        <f>'2023'!AY19</f>
        <v>1.0874999999999999</v>
      </c>
      <c r="BF206" s="130">
        <f>'2023'!AZ19</f>
        <v>0</v>
      </c>
      <c r="BG206" s="103">
        <f>'2023'!BA19</f>
        <v>515</v>
      </c>
      <c r="BH206" s="23">
        <f>'2023'!BB19</f>
        <v>3441</v>
      </c>
      <c r="BI206" s="23">
        <f>'2023'!BC19</f>
        <v>4</v>
      </c>
      <c r="BJ206" s="23">
        <f>'2023'!BD19</f>
        <v>3</v>
      </c>
      <c r="BK206" s="23">
        <f>'2023'!BE19</f>
        <v>87</v>
      </c>
      <c r="BL206" s="23">
        <f>'2023'!BF19</f>
        <v>42</v>
      </c>
      <c r="BM206" s="23">
        <f>'2023'!BG19</f>
        <v>0</v>
      </c>
      <c r="BN206" s="74">
        <f>'2023'!BH19</f>
        <v>0</v>
      </c>
      <c r="BO206" s="74">
        <f>'2023'!BI19</f>
        <v>0</v>
      </c>
      <c r="BP206" s="74">
        <f>'2023'!BJ19</f>
        <v>0</v>
      </c>
      <c r="BQ206" s="23">
        <f>'2023'!BK19</f>
        <v>54</v>
      </c>
      <c r="BR206" s="23">
        <f>'2023'!BL19</f>
        <v>2840</v>
      </c>
      <c r="BS206" s="55">
        <f>'2023'!BM19</f>
        <v>13</v>
      </c>
      <c r="BT206" s="61">
        <f>'2023'!BN19</f>
        <v>4.2</v>
      </c>
      <c r="BU206" s="61">
        <f>'2023'!BO19</f>
        <v>1</v>
      </c>
      <c r="BV206" s="61">
        <f>'2023'!BP19</f>
        <v>0</v>
      </c>
      <c r="BW206" s="72">
        <f>'2023'!BQ19</f>
        <v>0</v>
      </c>
      <c r="BX206" s="61">
        <f>'2023'!BR19</f>
        <v>0</v>
      </c>
      <c r="BY206" s="22">
        <f>'2023'!BS19</f>
        <v>2334</v>
      </c>
      <c r="BZ206" s="23">
        <f>'2023'!BT19</f>
        <v>2887</v>
      </c>
      <c r="CA206" s="23">
        <f>'2023'!BU19</f>
        <v>19</v>
      </c>
      <c r="CB206" s="23">
        <f>'2023'!BV19</f>
        <v>5</v>
      </c>
      <c r="CC206" s="23">
        <f>'2023'!BW19</f>
        <v>336</v>
      </c>
      <c r="CD206" s="23">
        <f>'2023'!BX19</f>
        <v>210</v>
      </c>
      <c r="CE206" s="23">
        <f>'2023'!BY19</f>
        <v>0</v>
      </c>
      <c r="CF206" s="74">
        <f>'2023'!BZ19</f>
        <v>0</v>
      </c>
      <c r="CG206" s="74">
        <f>'2023'!CA19</f>
        <v>0</v>
      </c>
      <c r="CH206" s="74">
        <f>'2023'!CB19</f>
        <v>0</v>
      </c>
      <c r="CI206" s="23">
        <f>'2023'!CC19</f>
        <v>373</v>
      </c>
      <c r="CJ206" s="23">
        <f>'2023'!CD19</f>
        <v>2177</v>
      </c>
      <c r="CK206" s="55">
        <f>'2023'!CE19</f>
        <v>67</v>
      </c>
      <c r="CL206" s="61">
        <f>'2023'!CF19</f>
        <v>5.6</v>
      </c>
      <c r="CM206" s="61">
        <f>'2023'!CG19</f>
        <v>2</v>
      </c>
      <c r="CN206" s="61">
        <f>'2023'!CH19</f>
        <v>0</v>
      </c>
      <c r="CO206" s="73">
        <f>'2023'!CI19</f>
        <v>0</v>
      </c>
      <c r="CP206" s="62">
        <f>'2023'!CJ19</f>
        <v>0</v>
      </c>
      <c r="CQ206" s="22">
        <f>'2023'!CK19</f>
        <v>599</v>
      </c>
      <c r="CR206" s="23">
        <f>'2023'!CL19</f>
        <v>1906</v>
      </c>
      <c r="CS206" s="23">
        <f>'2023'!CM19</f>
        <v>4</v>
      </c>
      <c r="CT206" s="23">
        <f>'2023'!CN19</f>
        <v>2</v>
      </c>
      <c r="CU206" s="23">
        <f>'2023'!CO19</f>
        <v>97</v>
      </c>
      <c r="CV206" s="23">
        <f>'2023'!CP19</f>
        <v>49</v>
      </c>
      <c r="CW206" s="23">
        <f>'2023'!CQ19</f>
        <v>0</v>
      </c>
      <c r="CX206" s="24">
        <f>'2023'!CR19</f>
        <v>0</v>
      </c>
      <c r="CY206" s="24">
        <f>'2023'!CS19</f>
        <v>0</v>
      </c>
      <c r="CZ206" s="23">
        <f>'2023'!CT19</f>
        <v>0</v>
      </c>
      <c r="DA206" s="23">
        <f>'2023'!CU19</f>
        <v>132</v>
      </c>
      <c r="DB206" s="23">
        <f>'2023'!CV19</f>
        <v>1222</v>
      </c>
      <c r="DC206" s="55">
        <f>'2023'!CW19</f>
        <v>23</v>
      </c>
      <c r="DD206" s="61">
        <f>'2023'!CX19</f>
        <v>5.7</v>
      </c>
      <c r="DE206" s="61">
        <f>'2023'!CY19</f>
        <v>0</v>
      </c>
      <c r="DF206" s="61">
        <f>'2023'!CZ19</f>
        <v>0</v>
      </c>
      <c r="DG206" s="73">
        <f>'2023'!DA19</f>
        <v>0</v>
      </c>
      <c r="DH206" s="62">
        <f>'2023'!DB19</f>
        <v>0</v>
      </c>
      <c r="DI206" s="22">
        <f>'2023'!DC19</f>
        <v>388</v>
      </c>
      <c r="DJ206" s="23">
        <f>'2023'!DD19</f>
        <v>1836</v>
      </c>
      <c r="DK206" s="23">
        <f>'2023'!DE19</f>
        <v>1</v>
      </c>
      <c r="DL206" s="23">
        <f>'2023'!DF19</f>
        <v>2</v>
      </c>
      <c r="DM206" s="23">
        <f>'2023'!DG19</f>
        <v>52</v>
      </c>
      <c r="DN206" s="23">
        <f>'2023'!DH19</f>
        <v>32</v>
      </c>
      <c r="DO206" s="23">
        <f>'2023'!DI19</f>
        <v>0</v>
      </c>
      <c r="DP206" s="74">
        <f>'2023'!DJ19</f>
        <v>0</v>
      </c>
      <c r="DQ206" s="74">
        <f>'2023'!DK19</f>
        <v>0</v>
      </c>
      <c r="DR206" s="74">
        <f>'2023'!DL19</f>
        <v>0</v>
      </c>
      <c r="DS206" s="23">
        <f>'2023'!DM19</f>
        <v>121</v>
      </c>
      <c r="DT206" s="23">
        <f>'2023'!DN19</f>
        <v>2835</v>
      </c>
      <c r="DU206" s="55">
        <f>'2023'!DO19</f>
        <v>16</v>
      </c>
      <c r="DV206" s="61">
        <f>'2023'!DP19</f>
        <v>7.6</v>
      </c>
      <c r="DW206" s="61">
        <f>'2023'!DQ19</f>
        <v>1</v>
      </c>
      <c r="DX206" s="61">
        <f>'2023'!DR19</f>
        <v>0</v>
      </c>
      <c r="DY206" s="73">
        <f>'2023'!DS19</f>
        <v>0</v>
      </c>
      <c r="DZ206" s="62">
        <f>'2023'!DT19</f>
        <v>0</v>
      </c>
      <c r="EA206" s="22">
        <f>'2023'!DU19</f>
        <v>2643</v>
      </c>
      <c r="EB206" s="23">
        <f>'2023'!DV19</f>
        <v>2753</v>
      </c>
      <c r="EC206" s="23">
        <f>'2023'!DW19</f>
        <v>15</v>
      </c>
      <c r="ED206" s="23">
        <f>'2023'!DX19</f>
        <v>4</v>
      </c>
      <c r="EE206" s="23">
        <f>'2023'!DY19</f>
        <v>369</v>
      </c>
      <c r="EF206" s="23">
        <f>'2023'!DZ19</f>
        <v>256</v>
      </c>
      <c r="EG206" s="23">
        <f>'2023'!EA19</f>
        <v>0</v>
      </c>
      <c r="EH206" s="24">
        <f>'2023'!EB19</f>
        <v>0</v>
      </c>
      <c r="EI206" s="24">
        <f>'2023'!EC19</f>
        <v>0</v>
      </c>
      <c r="EJ206" s="24">
        <f>'2023'!ED19</f>
        <v>0</v>
      </c>
      <c r="EK206" s="23">
        <f>'2023'!EE19</f>
        <v>186</v>
      </c>
      <c r="EL206" s="23">
        <f>'2023'!EF19</f>
        <v>2358</v>
      </c>
      <c r="EM206" s="55">
        <f>'2023'!EG19</f>
        <v>64</v>
      </c>
      <c r="EN206" s="73">
        <f>'2023'!EH19</f>
        <v>0</v>
      </c>
      <c r="EO206" s="61">
        <f>'2023'!EI19</f>
        <v>0</v>
      </c>
      <c r="EP206" s="61">
        <f>'2023'!EJ19</f>
        <v>54</v>
      </c>
      <c r="EQ206" s="73">
        <f>'2023'!EK19</f>
        <v>3.4</v>
      </c>
      <c r="ER206" s="62">
        <f>'2023'!EL19</f>
        <v>6</v>
      </c>
    </row>
    <row r="207" spans="1:148" ht="15.75" customHeight="1" x14ac:dyDescent="0.2">
      <c r="A207" s="111">
        <f t="shared" si="12"/>
        <v>205</v>
      </c>
      <c r="B207" s="109">
        <f>'2015'!A13</f>
        <v>11</v>
      </c>
      <c r="C207" s="109">
        <v>2015</v>
      </c>
      <c r="D207" s="86" t="str">
        <f>'2015'!B13</f>
        <v>Cody Fajardo</v>
      </c>
      <c r="E207" s="86" t="str" cm="1">
        <f t="array" ref="E207">_xlfn.IFS(F207&gt;13,"Cornerstone",AND(F207&gt;11.5,F207&lt;13),"Elite",AND(F207&gt;10,F207&lt;11.5),"Elite Upside",AND(F207&gt;=8.5,F207&lt;10),"Upside",AND(F207&gt;6.25,F207&lt;8.5),"Upside Lite",AND(F207&gt;4.5,F207&lt;6.25),"Outlier",AND(F207&gt;=3.5,F207&lt;4.5),"Outlier Lite",F207&lt;3.5,"Purgatory")</f>
        <v>Purgatory</v>
      </c>
      <c r="F207" s="11">
        <f>'2015'!C13</f>
        <v>-1.2281249999999999</v>
      </c>
      <c r="G207" s="11">
        <f t="shared" si="13"/>
        <v>0.89999999999999991</v>
      </c>
      <c r="H207" s="245">
        <f t="shared" si="14"/>
        <v>-1.8952301881711651</v>
      </c>
      <c r="I207" s="43" t="str">
        <f>'2015'!D13</f>
        <v>Nevada</v>
      </c>
      <c r="J207" s="14">
        <f>'2015'!E13</f>
        <v>7</v>
      </c>
      <c r="K207" s="44">
        <f>'2015'!F13</f>
        <v>33692</v>
      </c>
      <c r="L207" s="15">
        <f>'2015'!G13</f>
        <v>33.520547945205479</v>
      </c>
      <c r="M207" s="15" t="str">
        <f>'2015'!H13</f>
        <v>SR</v>
      </c>
      <c r="N207" s="15">
        <f>'2015'!I13</f>
        <v>23.093150684931508</v>
      </c>
      <c r="O207" s="15" t="str">
        <f>'2015'!J13</f>
        <v>Run First</v>
      </c>
      <c r="P207" s="14">
        <f>'2015'!K13</f>
        <v>74</v>
      </c>
      <c r="Q207" s="14">
        <f>'2015'!L13</f>
        <v>215</v>
      </c>
      <c r="R207" s="15">
        <f t="shared" si="15"/>
        <v>27.604060686572797</v>
      </c>
      <c r="S207" s="14">
        <f>'2015'!M13</f>
        <v>4.63</v>
      </c>
      <c r="T207" s="16">
        <f>'2015'!N13</f>
        <v>0</v>
      </c>
      <c r="U207" s="46">
        <f>'2015'!O13</f>
        <v>0</v>
      </c>
      <c r="V207" s="47">
        <f>'2015'!P13</f>
        <v>0.50667853962600173</v>
      </c>
      <c r="W207" s="47">
        <f>'2015'!Q13</f>
        <v>0.87886435331230284</v>
      </c>
      <c r="X207" s="47">
        <f>'2015'!R13</f>
        <v>0.89892183288409699</v>
      </c>
      <c r="Y207" s="47">
        <f>'2015'!S13</f>
        <v>0.99239391513210573</v>
      </c>
      <c r="Z207" s="17">
        <f>'2015'!T13</f>
        <v>0.99239391513210573</v>
      </c>
      <c r="AA207" s="17">
        <f>'2015'!U13</f>
        <v>0.74429543634907924</v>
      </c>
      <c r="AB207" s="17">
        <f>'2015'!V13</f>
        <v>0</v>
      </c>
      <c r="AC207" s="17">
        <f>'2015'!W13</f>
        <v>0.41811722912966254</v>
      </c>
      <c r="AD207" s="17">
        <f>'2015'!X13</f>
        <v>0.41811722912966254</v>
      </c>
      <c r="AE207" s="18">
        <f>'2015'!Y13</f>
        <v>0.31358792184724693</v>
      </c>
      <c r="AF207" s="19">
        <f>'2015'!Z13</f>
        <v>20.438356164383563</v>
      </c>
      <c r="AG207" s="20">
        <f>'2015'!AA13</f>
        <v>93.571693912603294</v>
      </c>
      <c r="AH207" s="71">
        <f>'2015'!AB13</f>
        <v>0.67877094972067042</v>
      </c>
      <c r="AI207" s="102">
        <f>'2015'!AC13</f>
        <v>10.415966386554622</v>
      </c>
      <c r="AJ207" s="71">
        <f>'2015'!AD13</f>
        <v>0.67099999999999993</v>
      </c>
      <c r="AK207" s="71">
        <f>'2015'!AE13</f>
        <v>2.8999999999999998E-2</v>
      </c>
      <c r="AL207" s="71">
        <f>'2015'!AF13</f>
        <v>4.5999999999999999E-2</v>
      </c>
      <c r="AM207" s="70">
        <f>'2015'!AG13</f>
        <v>0.36499999999999999</v>
      </c>
      <c r="AN207" s="20">
        <f>'2015'!AH13</f>
        <v>7.0479041916167668</v>
      </c>
      <c r="AO207" s="20">
        <f>'2015'!AI13</f>
        <v>0.1437125748502994</v>
      </c>
      <c r="AP207" s="76">
        <f>'2015'!AJ13</f>
        <v>2.92</v>
      </c>
      <c r="AQ207" s="21">
        <f>'2015'!AK13</f>
        <v>4</v>
      </c>
      <c r="AR207" s="21">
        <f>'2015'!AL13</f>
        <v>0</v>
      </c>
      <c r="AS207" s="21">
        <f>'2015'!AM13</f>
        <v>0</v>
      </c>
      <c r="AT207" s="21">
        <f>'2015'!AN13</f>
        <v>0</v>
      </c>
      <c r="AU207" s="21">
        <f>'2015'!AO13</f>
        <v>0</v>
      </c>
      <c r="AV207" s="21">
        <f>'2015'!AP13</f>
        <v>0</v>
      </c>
      <c r="AW207" s="21">
        <f>'2015'!AQ13</f>
        <v>10</v>
      </c>
      <c r="AX207" s="21">
        <f>'2015'!AR13</f>
        <v>8</v>
      </c>
      <c r="AY207" s="21">
        <f>'2015'!AS13</f>
        <v>2</v>
      </c>
      <c r="AZ207" s="21">
        <f>'2015'!AT13</f>
        <v>6</v>
      </c>
      <c r="BA207" s="21">
        <f>'2015'!AU13</f>
        <v>0</v>
      </c>
      <c r="BB207" s="21">
        <f>'2015'!AV13</f>
        <v>0</v>
      </c>
      <c r="BC207" s="21">
        <f>'2015'!AW13</f>
        <v>0</v>
      </c>
      <c r="BD207" s="21">
        <f>'2015'!AX13</f>
        <v>0</v>
      </c>
      <c r="BE207" s="21">
        <f>'2015'!AY13</f>
        <v>0.97499999999999998</v>
      </c>
      <c r="BF207" s="130">
        <f>'2015'!AZ13</f>
        <v>0.48749999999999999</v>
      </c>
      <c r="BG207" s="103">
        <f>'2015'!BA13</f>
        <v>0</v>
      </c>
      <c r="BH207" s="23">
        <f>'2015'!BB13</f>
        <v>1</v>
      </c>
      <c r="BI207" s="23">
        <f>'2015'!BC13</f>
        <v>0</v>
      </c>
      <c r="BJ207" s="23">
        <f>'2015'!BD13</f>
        <v>0</v>
      </c>
      <c r="BK207" s="23">
        <f>'2015'!BE13</f>
        <v>0</v>
      </c>
      <c r="BL207" s="23">
        <f>'2015'!BF13</f>
        <v>0</v>
      </c>
      <c r="BM207" s="23">
        <f>'2015'!BG13</f>
        <v>0</v>
      </c>
      <c r="BN207" s="74">
        <f>'2015'!BH13</f>
        <v>0</v>
      </c>
      <c r="BO207" s="74">
        <f>'2015'!BI13</f>
        <v>0</v>
      </c>
      <c r="BP207" s="74">
        <f>'2015'!BJ13</f>
        <v>0</v>
      </c>
      <c r="BQ207" s="23">
        <f>'2015'!BK13</f>
        <v>0</v>
      </c>
      <c r="BR207" s="23">
        <f>'2015'!BL13</f>
        <v>1</v>
      </c>
      <c r="BS207" s="55">
        <f>'2015'!BM13</f>
        <v>0</v>
      </c>
      <c r="BT207" s="61">
        <f>'2015'!BN13</f>
        <v>0</v>
      </c>
      <c r="BU207" s="61">
        <f>'2015'!BO13</f>
        <v>0</v>
      </c>
      <c r="BV207" s="61">
        <f>'2015'!BP13</f>
        <v>0</v>
      </c>
      <c r="BW207" s="72">
        <f>'2015'!BQ13</f>
        <v>0</v>
      </c>
      <c r="BX207" s="61">
        <f>'2015'!BR13</f>
        <v>0</v>
      </c>
      <c r="BY207" s="22">
        <f>'2015'!BS13</f>
        <v>1707</v>
      </c>
      <c r="BZ207" s="23">
        <f>'2015'!BT13</f>
        <v>3369</v>
      </c>
      <c r="CA207" s="23">
        <f>'2015'!BU13</f>
        <v>6</v>
      </c>
      <c r="CB207" s="23">
        <f>'2015'!BV13</f>
        <v>6</v>
      </c>
      <c r="CC207" s="23">
        <f>'2015'!BW13</f>
        <v>218</v>
      </c>
      <c r="CD207" s="23">
        <f>'2015'!BX13</f>
        <v>150</v>
      </c>
      <c r="CE207" s="23">
        <f>'2015'!BY13</f>
        <v>0</v>
      </c>
      <c r="CF207" s="74">
        <f>'2015'!BZ13</f>
        <v>0</v>
      </c>
      <c r="CG207" s="74">
        <f>'2015'!CA13</f>
        <v>0</v>
      </c>
      <c r="CH207" s="74">
        <f>'2015'!CB13</f>
        <v>0</v>
      </c>
      <c r="CI207" s="23">
        <f>'2015'!CC13</f>
        <v>0</v>
      </c>
      <c r="CJ207" s="23">
        <f>'2015'!CD13</f>
        <v>1</v>
      </c>
      <c r="CK207" s="55">
        <f>'2015'!CE13</f>
        <v>0</v>
      </c>
      <c r="CL207" s="61">
        <f>'2015'!CF13</f>
        <v>0</v>
      </c>
      <c r="CM207" s="61">
        <f>'2015'!CG13</f>
        <v>0</v>
      </c>
      <c r="CN207" s="61">
        <f>'2015'!CH13</f>
        <v>0</v>
      </c>
      <c r="CO207" s="73">
        <f>'2015'!CI13</f>
        <v>0</v>
      </c>
      <c r="CP207" s="62">
        <f>'2015'!CJ13</f>
        <v>0</v>
      </c>
      <c r="CQ207" s="22">
        <f>'2015'!CK13</f>
        <v>2786</v>
      </c>
      <c r="CR207" s="23">
        <f>'2015'!CL13</f>
        <v>3170</v>
      </c>
      <c r="CS207" s="23">
        <f>'2015'!CM13</f>
        <v>20</v>
      </c>
      <c r="CT207" s="23">
        <f>'2015'!CN13</f>
        <v>9</v>
      </c>
      <c r="CU207" s="23">
        <f>'2015'!CO13</f>
        <v>367</v>
      </c>
      <c r="CV207" s="23">
        <f>'2015'!CP13</f>
        <v>246</v>
      </c>
      <c r="CW207" s="23">
        <f>'2015'!CQ13</f>
        <v>0</v>
      </c>
      <c r="CX207" s="24">
        <f>'2015'!CR13</f>
        <v>0</v>
      </c>
      <c r="CY207" s="24">
        <f>'2015'!CS13</f>
        <v>0</v>
      </c>
      <c r="CZ207" s="23">
        <f>'2015'!CT13</f>
        <v>0</v>
      </c>
      <c r="DA207" s="23">
        <f>'2015'!CU13</f>
        <v>0</v>
      </c>
      <c r="DB207" s="23">
        <f>'2015'!CV13</f>
        <v>1</v>
      </c>
      <c r="DC207" s="55">
        <f>'2015'!CW13</f>
        <v>0</v>
      </c>
      <c r="DD207" s="61">
        <f>'2015'!CX13</f>
        <v>0</v>
      </c>
      <c r="DE207" s="61">
        <f>'2015'!CY13</f>
        <v>0</v>
      </c>
      <c r="DF207" s="61">
        <f>'2015'!CZ13</f>
        <v>0</v>
      </c>
      <c r="DG207" s="73">
        <f>'2015'!DA13</f>
        <v>0</v>
      </c>
      <c r="DH207" s="62">
        <f>'2015'!DB13</f>
        <v>0</v>
      </c>
      <c r="DI207" s="22">
        <f>'2015'!DC13</f>
        <v>2668</v>
      </c>
      <c r="DJ207" s="23">
        <f>'2015'!DD13</f>
        <v>2968</v>
      </c>
      <c r="DK207" s="23">
        <f>'2015'!DE13</f>
        <v>13</v>
      </c>
      <c r="DL207" s="23">
        <f>'2015'!DF13</f>
        <v>3</v>
      </c>
      <c r="DM207" s="23">
        <f>'2015'!DG13</f>
        <v>358</v>
      </c>
      <c r="DN207" s="23">
        <f>'2015'!DH13</f>
        <v>243</v>
      </c>
      <c r="DO207" s="23">
        <f>'2015'!DI13</f>
        <v>0</v>
      </c>
      <c r="DP207" s="74">
        <f>'2015'!DJ13</f>
        <v>0</v>
      </c>
      <c r="DQ207" s="74">
        <f>'2015'!DK13</f>
        <v>0</v>
      </c>
      <c r="DR207" s="74">
        <f>'2015'!DL13</f>
        <v>0</v>
      </c>
      <c r="DS207" s="23">
        <f>'2015'!DM13</f>
        <v>0</v>
      </c>
      <c r="DT207" s="23">
        <f>'2015'!DN13</f>
        <v>1</v>
      </c>
      <c r="DU207" s="55">
        <f>'2015'!DO13</f>
        <v>0</v>
      </c>
      <c r="DV207" s="61">
        <f>'2015'!DP13</f>
        <v>0</v>
      </c>
      <c r="DW207" s="61">
        <f>'2015'!DQ13</f>
        <v>0</v>
      </c>
      <c r="DX207" s="61">
        <f>'2015'!DR13</f>
        <v>0</v>
      </c>
      <c r="DY207" s="73">
        <f>'2015'!DS13</f>
        <v>0</v>
      </c>
      <c r="DZ207" s="62">
        <f>'2015'!DT13</f>
        <v>0</v>
      </c>
      <c r="EA207" s="22">
        <f>'2015'!DU13</f>
        <v>2479</v>
      </c>
      <c r="EB207" s="23">
        <f>'2015'!DV13</f>
        <v>2498</v>
      </c>
      <c r="EC207" s="23">
        <f>'2015'!DW13</f>
        <v>18</v>
      </c>
      <c r="ED207" s="23">
        <f>'2015'!DX13</f>
        <v>11</v>
      </c>
      <c r="EE207" s="23">
        <f>'2015'!DY13</f>
        <v>403</v>
      </c>
      <c r="EF207" s="23">
        <f>'2015'!DZ13</f>
        <v>238</v>
      </c>
      <c r="EG207" s="23">
        <f>'2015'!EA13</f>
        <v>67.099999999999994</v>
      </c>
      <c r="EH207" s="24">
        <f>'2015'!EB13</f>
        <v>2.9</v>
      </c>
      <c r="EI207" s="24">
        <f>'2015'!EC13</f>
        <v>4.5999999999999996</v>
      </c>
      <c r="EJ207" s="24">
        <f>'2015'!ED13</f>
        <v>36.5</v>
      </c>
      <c r="EK207" s="23">
        <f>'2015'!EE13</f>
        <v>1177</v>
      </c>
      <c r="EL207" s="23">
        <f>'2015'!EF13</f>
        <v>2815</v>
      </c>
      <c r="EM207" s="55">
        <f>'2015'!EG13</f>
        <v>167</v>
      </c>
      <c r="EN207" s="73">
        <f>'2015'!EH13</f>
        <v>7.0479041916167668</v>
      </c>
      <c r="EO207" s="61">
        <f>'2015'!EI13</f>
        <v>13</v>
      </c>
      <c r="EP207" s="61">
        <f>'2015'!EJ13</f>
        <v>24</v>
      </c>
      <c r="EQ207" s="73">
        <f>'2015'!EK13</f>
        <v>2.92</v>
      </c>
      <c r="ER207" s="62">
        <f>'2015'!EL13</f>
        <v>42</v>
      </c>
    </row>
    <row r="208" spans="1:148" ht="15.75" customHeight="1" x14ac:dyDescent="0.2">
      <c r="A208" s="111">
        <f t="shared" si="12"/>
        <v>206</v>
      </c>
      <c r="B208" s="109">
        <f>'2017'!A17</f>
        <v>15</v>
      </c>
      <c r="C208" s="109">
        <v>2017</v>
      </c>
      <c r="D208" s="86" t="str">
        <f>'2017'!B17</f>
        <v>Taysom Hill</v>
      </c>
      <c r="E208" s="86" t="str" cm="1">
        <f t="array" ref="E208">_xlfn.IFS(F208&gt;13,"Cornerstone",AND(F208&gt;11.5,F208&lt;13),"Elite",AND(F208&gt;10,F208&lt;11.5),"Elite Upside",AND(F208&gt;=8.5,F208&lt;10),"Upside",AND(F208&gt;6.25,F208&lt;8.5),"Upside Lite",AND(F208&gt;4.5,F208&lt;6.25),"Outlier",AND(F208&gt;=3.5,F208&lt;4.5),"Outlier Lite",F208&lt;3.5,"Purgatory")</f>
        <v>Purgatory</v>
      </c>
      <c r="F208" s="11">
        <f>'2017'!C17</f>
        <v>-1.5406249999999999</v>
      </c>
      <c r="G208" s="11">
        <f t="shared" si="13"/>
        <v>0.4</v>
      </c>
      <c r="H208" s="245">
        <f t="shared" si="14"/>
        <v>-1.9864612791163518</v>
      </c>
      <c r="I208" s="43" t="str">
        <f>'2017'!D17</f>
        <v>BYU</v>
      </c>
      <c r="J208" s="14">
        <f>'2017'!E17</f>
        <v>7</v>
      </c>
      <c r="K208" s="44">
        <f>'2017'!F17</f>
        <v>33108</v>
      </c>
      <c r="L208" s="15">
        <f>'2017'!G17</f>
        <v>35.12054794520548</v>
      </c>
      <c r="M208" s="15" t="str">
        <f>'2017'!H17</f>
        <v>RS SR</v>
      </c>
      <c r="N208" s="15">
        <f>'2017'!I17</f>
        <v>26.695890410958903</v>
      </c>
      <c r="O208" s="15" t="str">
        <f>'2017'!J17</f>
        <v>Run First</v>
      </c>
      <c r="P208" s="14">
        <f>'2017'!K17</f>
        <v>74</v>
      </c>
      <c r="Q208" s="14">
        <f>'2017'!L17</f>
        <v>225</v>
      </c>
      <c r="R208" s="15">
        <f t="shared" si="15"/>
        <v>28.887970485948276</v>
      </c>
      <c r="S208" s="14">
        <f>'2017'!M17</f>
        <v>4.68</v>
      </c>
      <c r="T208" s="16">
        <f>'2017'!N17</f>
        <v>0</v>
      </c>
      <c r="U208" s="46">
        <f>'2017'!O17</f>
        <v>0.13223397635345363</v>
      </c>
      <c r="V208" s="47">
        <f>'2017'!P17</f>
        <v>0.99864038069340588</v>
      </c>
      <c r="W208" s="47">
        <f>'2017'!Q17</f>
        <v>0.26828595086944523</v>
      </c>
      <c r="X208" s="47">
        <f>'2017'!R17</f>
        <v>6.9538142189932539E-2</v>
      </c>
      <c r="Y208" s="47">
        <f>'2017'!S17</f>
        <v>0.9024485036921881</v>
      </c>
      <c r="Z208" s="17">
        <f>'2017'!T17</f>
        <v>0.95054444219279699</v>
      </c>
      <c r="AA208" s="17">
        <f>'2017'!U17</f>
        <v>0.71290833164459777</v>
      </c>
      <c r="AB208" s="17">
        <f>'2017'!V17</f>
        <v>4.4219499200852427E-2</v>
      </c>
      <c r="AC208" s="17">
        <f>'2017'!W17</f>
        <v>0.25869565217391305</v>
      </c>
      <c r="AD208" s="17">
        <f>'2017'!X17</f>
        <v>0.25869565217391305</v>
      </c>
      <c r="AE208" s="18">
        <f>'2017'!Y17</f>
        <v>0.1940217391304348</v>
      </c>
      <c r="AF208" s="19">
        <f>'2017'!Z17</f>
        <v>23.038356164383561</v>
      </c>
      <c r="AG208" s="20">
        <f>'2017'!AA17</f>
        <v>93.805672540985029</v>
      </c>
      <c r="AH208" s="71">
        <f>'2017'!AB17</f>
        <v>0.61764705882352944</v>
      </c>
      <c r="AI208" s="102">
        <f>'2017'!AC17</f>
        <v>10.506787330316742</v>
      </c>
      <c r="AJ208" s="71">
        <f>'2017'!AD17</f>
        <v>0.70499999999999996</v>
      </c>
      <c r="AK208" s="71">
        <f>'2017'!AE17</f>
        <v>2.7000000000000003E-2</v>
      </c>
      <c r="AL208" s="71">
        <f>'2017'!AF17</f>
        <v>2.2000000000000002E-2</v>
      </c>
      <c r="AM208" s="70">
        <f>'2017'!AG17</f>
        <v>0.313</v>
      </c>
      <c r="AN208" s="20">
        <f>'2017'!AH17</f>
        <v>13.8</v>
      </c>
      <c r="AO208" s="20">
        <f>'2017'!AI17</f>
        <v>0.5</v>
      </c>
      <c r="AP208" s="76">
        <f>'2017'!AJ17</f>
        <v>3.25</v>
      </c>
      <c r="AQ208" s="21">
        <f>'2017'!AK17</f>
        <v>0</v>
      </c>
      <c r="AR208" s="21">
        <f>'2017'!AL17</f>
        <v>1</v>
      </c>
      <c r="AS208" s="21">
        <f>'2017'!AM17</f>
        <v>0</v>
      </c>
      <c r="AT208" s="21">
        <f>'2017'!AN17</f>
        <v>0</v>
      </c>
      <c r="AU208" s="21">
        <f>'2017'!AO17</f>
        <v>9</v>
      </c>
      <c r="AV208" s="21">
        <f>'2017'!AP17</f>
        <v>0</v>
      </c>
      <c r="AW208" s="21">
        <f>'2017'!AQ17</f>
        <v>7</v>
      </c>
      <c r="AX208" s="21">
        <f>'2017'!AR17</f>
        <v>10</v>
      </c>
      <c r="AY208" s="21">
        <f>'2017'!AS17</f>
        <v>10</v>
      </c>
      <c r="AZ208" s="21">
        <f>'2017'!AT17</f>
        <v>7</v>
      </c>
      <c r="BA208" s="21">
        <f>'2017'!AU17</f>
        <v>0</v>
      </c>
      <c r="BB208" s="21">
        <f>'2017'!AV17</f>
        <v>0</v>
      </c>
      <c r="BC208" s="21">
        <f>'2017'!AW17</f>
        <v>2.6</v>
      </c>
      <c r="BD208" s="21">
        <f>'2017'!AX17</f>
        <v>2.6</v>
      </c>
      <c r="BE208" s="21">
        <f>'2017'!AY17</f>
        <v>1.2749999999999999</v>
      </c>
      <c r="BF208" s="130">
        <f>'2017'!AZ17</f>
        <v>0.63749999999999996</v>
      </c>
      <c r="BG208" s="103">
        <f>'2017'!BA17</f>
        <v>425</v>
      </c>
      <c r="BH208" s="23">
        <f>'2017'!BB17</f>
        <v>3214</v>
      </c>
      <c r="BI208" s="23">
        <f>'2017'!BC17</f>
        <v>4</v>
      </c>
      <c r="BJ208" s="23">
        <f>'2017'!BD17</f>
        <v>2</v>
      </c>
      <c r="BK208" s="23">
        <f>'2017'!BE17</f>
        <v>71</v>
      </c>
      <c r="BL208" s="23">
        <f>'2017'!BF17</f>
        <v>42</v>
      </c>
      <c r="BM208" s="23">
        <f>'2017'!BG17</f>
        <v>0</v>
      </c>
      <c r="BN208" s="74">
        <f>'2017'!BH17</f>
        <v>0</v>
      </c>
      <c r="BO208" s="74">
        <f>'2017'!BI17</f>
        <v>0</v>
      </c>
      <c r="BP208" s="74">
        <f>'2017'!BJ17</f>
        <v>0</v>
      </c>
      <c r="BQ208" s="23">
        <f>'2017'!BK17</f>
        <v>0</v>
      </c>
      <c r="BR208" s="23">
        <f>'2017'!BL17</f>
        <v>1</v>
      </c>
      <c r="BS208" s="55">
        <f>'2017'!BM17</f>
        <v>0</v>
      </c>
      <c r="BT208" s="61">
        <f>'2017'!BN17</f>
        <v>0</v>
      </c>
      <c r="BU208" s="61">
        <f>'2017'!BO17</f>
        <v>0</v>
      </c>
      <c r="BV208" s="61">
        <f>'2017'!BP17</f>
        <v>0</v>
      </c>
      <c r="BW208" s="72">
        <f>'2017'!BQ17</f>
        <v>0</v>
      </c>
      <c r="BX208" s="61">
        <f>'2017'!BR17</f>
        <v>0</v>
      </c>
      <c r="BY208" s="22">
        <f>'2017'!BS17</f>
        <v>2938</v>
      </c>
      <c r="BZ208" s="23">
        <f>'2017'!BT17</f>
        <v>2942</v>
      </c>
      <c r="CA208" s="23">
        <f>'2017'!BU17</f>
        <v>19</v>
      </c>
      <c r="CB208" s="23">
        <f>'2017'!BV17</f>
        <v>14</v>
      </c>
      <c r="CC208" s="23">
        <f>'2017'!BW17</f>
        <v>438</v>
      </c>
      <c r="CD208" s="23">
        <f>'2017'!BX17</f>
        <v>236</v>
      </c>
      <c r="CE208" s="23">
        <f>'2017'!BY17</f>
        <v>0</v>
      </c>
      <c r="CF208" s="74">
        <f>'2017'!BZ17</f>
        <v>0</v>
      </c>
      <c r="CG208" s="74">
        <f>'2017'!CA17</f>
        <v>0</v>
      </c>
      <c r="CH208" s="74">
        <f>'2017'!CB17</f>
        <v>0</v>
      </c>
      <c r="CI208" s="23">
        <f>'2017'!CC17</f>
        <v>0</v>
      </c>
      <c r="CJ208" s="23">
        <f>'2017'!CD17</f>
        <v>1</v>
      </c>
      <c r="CK208" s="55">
        <f>'2017'!CE17</f>
        <v>0</v>
      </c>
      <c r="CL208" s="61">
        <f>'2017'!CF17</f>
        <v>0</v>
      </c>
      <c r="CM208" s="61">
        <f>'2017'!CG17</f>
        <v>0</v>
      </c>
      <c r="CN208" s="61">
        <f>'2017'!CH17</f>
        <v>0</v>
      </c>
      <c r="CO208" s="73">
        <f>'2017'!CI17</f>
        <v>0</v>
      </c>
      <c r="CP208" s="62">
        <f>'2017'!CJ17</f>
        <v>0</v>
      </c>
      <c r="CQ208" s="22">
        <f>'2017'!CK17</f>
        <v>972</v>
      </c>
      <c r="CR208" s="23">
        <f>'2017'!CL17</f>
        <v>3623</v>
      </c>
      <c r="CS208" s="23">
        <f>'2017'!CM17</f>
        <v>7</v>
      </c>
      <c r="CT208" s="23">
        <f>'2017'!CN17</f>
        <v>3</v>
      </c>
      <c r="CU208" s="23">
        <f>'2017'!CO17</f>
        <v>132</v>
      </c>
      <c r="CV208" s="23">
        <f>'2017'!CP17</f>
        <v>88</v>
      </c>
      <c r="CW208" s="23">
        <f>'2017'!CQ17</f>
        <v>75</v>
      </c>
      <c r="CX208" s="24">
        <f>'2017'!CR17</f>
        <v>2.8</v>
      </c>
      <c r="CY208" s="24">
        <f>'2017'!CS17</f>
        <v>2.2000000000000002</v>
      </c>
      <c r="CZ208" s="23">
        <f>'2017'!CT17</f>
        <v>50</v>
      </c>
      <c r="DA208" s="23">
        <f>'2017'!CU17</f>
        <v>509</v>
      </c>
      <c r="DB208" s="23">
        <f>'2017'!CV17</f>
        <v>2601</v>
      </c>
      <c r="DC208" s="55">
        <f>'2017'!CW17</f>
        <v>49</v>
      </c>
      <c r="DD208" s="61">
        <f>'2017'!CX17</f>
        <v>6.9</v>
      </c>
      <c r="DE208" s="61">
        <f>'2017'!CY17</f>
        <v>8</v>
      </c>
      <c r="DF208" s="61">
        <f>'2017'!CZ17</f>
        <v>12</v>
      </c>
      <c r="DG208" s="73">
        <f>'2017'!DA17</f>
        <v>3.74</v>
      </c>
      <c r="DH208" s="62">
        <f>'2017'!DB17</f>
        <v>18</v>
      </c>
      <c r="DI208" s="22">
        <f>'2017'!DC17</f>
        <v>268</v>
      </c>
      <c r="DJ208" s="23">
        <f>'2017'!DD17</f>
        <v>3854</v>
      </c>
      <c r="DK208" s="23">
        <f>'2017'!DE17</f>
        <v>1</v>
      </c>
      <c r="DL208" s="23">
        <f>'2017'!DF17</f>
        <v>1</v>
      </c>
      <c r="DM208" s="23">
        <f>'2017'!DG17</f>
        <v>34</v>
      </c>
      <c r="DN208" s="23">
        <f>'2017'!DH17</f>
        <v>21</v>
      </c>
      <c r="DO208" s="23">
        <f>'2017'!DI17</f>
        <v>69.7</v>
      </c>
      <c r="DP208" s="74">
        <f>'2017'!DJ17</f>
        <v>2.7</v>
      </c>
      <c r="DQ208" s="74">
        <f>'2017'!DK17</f>
        <v>2.2000000000000002</v>
      </c>
      <c r="DR208" s="74">
        <f>'2017'!DL17</f>
        <v>16.7</v>
      </c>
      <c r="DS208" s="23">
        <f>'2017'!DM17</f>
        <v>83</v>
      </c>
      <c r="DT208" s="23">
        <f>'2017'!DN17</f>
        <v>1877</v>
      </c>
      <c r="DU208" s="55">
        <f>'2017'!DO17</f>
        <v>2</v>
      </c>
      <c r="DV208" s="61">
        <f>'2017'!DP17</f>
        <v>13.8</v>
      </c>
      <c r="DW208" s="61">
        <f>'2017'!DQ17</f>
        <v>2</v>
      </c>
      <c r="DX208" s="61">
        <f>'2017'!DR17</f>
        <v>1</v>
      </c>
      <c r="DY208" s="73">
        <f>'2017'!DS17</f>
        <v>1.33</v>
      </c>
      <c r="DZ208" s="62">
        <f>'2017'!DT17</f>
        <v>3</v>
      </c>
      <c r="EA208" s="22">
        <f>'2017'!DU17</f>
        <v>2322</v>
      </c>
      <c r="EB208" s="23">
        <f>'2017'!DV17</f>
        <v>2573</v>
      </c>
      <c r="EC208" s="23">
        <f>'2017'!DW17</f>
        <v>12</v>
      </c>
      <c r="ED208" s="23">
        <f>'2017'!DX17</f>
        <v>11</v>
      </c>
      <c r="EE208" s="23">
        <f>'2017'!DY17</f>
        <v>377</v>
      </c>
      <c r="EF208" s="23">
        <f>'2017'!DZ17</f>
        <v>221</v>
      </c>
      <c r="EG208" s="23">
        <f>'2017'!EA17</f>
        <v>70.5</v>
      </c>
      <c r="EH208" s="24">
        <f>'2017'!EB17</f>
        <v>1.7</v>
      </c>
      <c r="EI208" s="24">
        <f>'2017'!EC17</f>
        <v>4</v>
      </c>
      <c r="EJ208" s="24">
        <f>'2017'!ED17</f>
        <v>31.3</v>
      </c>
      <c r="EK208" s="23">
        <f>'2017'!EE17</f>
        <v>714</v>
      </c>
      <c r="EL208" s="23">
        <f>'2017'!EF17</f>
        <v>2760</v>
      </c>
      <c r="EM208" s="55">
        <f>'2017'!EG17</f>
        <v>70</v>
      </c>
      <c r="EN208" s="73">
        <f>'2017'!EH17</f>
        <v>6.1</v>
      </c>
      <c r="EO208" s="61">
        <f>'2017'!EI17</f>
        <v>8</v>
      </c>
      <c r="EP208" s="61">
        <f>'2017'!EJ17</f>
        <v>9</v>
      </c>
      <c r="EQ208" s="73">
        <f>'2017'!EK17</f>
        <v>3.25</v>
      </c>
      <c r="ER208" s="62">
        <f>'2017'!EL17</f>
        <v>26</v>
      </c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</sheetData>
  <autoFilter ref="A2:ER176" xr:uid="{575F3866-3D5C-4219-95AF-BFD0ACD5C4F6}">
    <sortState xmlns:xlrd2="http://schemas.microsoft.com/office/spreadsheetml/2017/richdata2" ref="A3:ER208">
      <sortCondition ref="A2:A176"/>
    </sortState>
  </autoFilter>
  <mergeCells count="10">
    <mergeCell ref="BY1:CP1"/>
    <mergeCell ref="CQ1:DH1"/>
    <mergeCell ref="DI1:DZ1"/>
    <mergeCell ref="EA1:ER1"/>
    <mergeCell ref="A1:F1"/>
    <mergeCell ref="I1:T1"/>
    <mergeCell ref="U1:AE1"/>
    <mergeCell ref="AF1:AP1"/>
    <mergeCell ref="BG1:BX1"/>
    <mergeCell ref="AQ1:BF1"/>
  </mergeCells>
  <conditionalFormatting sqref="C1:C1048576">
    <cfRule type="cellIs" dxfId="171" priority="20" operator="equal">
      <formula>2026</formula>
    </cfRule>
  </conditionalFormatting>
  <conditionalFormatting sqref="D3:D208">
    <cfRule type="expression" dxfId="170" priority="63">
      <formula>F3&lt;3.5</formula>
    </cfRule>
    <cfRule type="expression" dxfId="169" priority="62">
      <formula>AND(F3&gt;=3.5,F3&lt;4.5)</formula>
    </cfRule>
    <cfRule type="expression" dxfId="168" priority="61">
      <formula>AND(F3&gt;=4.5,F3&lt;6.25)</formula>
    </cfRule>
    <cfRule type="expression" dxfId="167" priority="60">
      <formula>AND(F3&gt;=6.25,F3&lt;8.5)</formula>
    </cfRule>
    <cfRule type="expression" dxfId="166" priority="59">
      <formula>AND(F3&gt;=8.5,F3&lt;10)</formula>
    </cfRule>
    <cfRule type="expression" dxfId="165" priority="58">
      <formula>AND(F3&gt;=10,F3&lt;11.5)</formula>
    </cfRule>
    <cfRule type="expression" dxfId="164" priority="57">
      <formula>AND(F3&gt;=11.5,F3&lt;13)</formula>
    </cfRule>
    <cfRule type="expression" dxfId="163" priority="56">
      <formula>F3&gt;=13</formula>
    </cfRule>
  </conditionalFormatting>
  <conditionalFormatting sqref="E3:E208">
    <cfRule type="expression" dxfId="162" priority="1">
      <formula>F3&gt;=13</formula>
    </cfRule>
    <cfRule type="expression" dxfId="161" priority="8">
      <formula>F3&lt;3.5</formula>
    </cfRule>
    <cfRule type="expression" dxfId="160" priority="7">
      <formula>AND(F3&gt;=3.5,F3&lt;4.5)</formula>
    </cfRule>
    <cfRule type="expression" dxfId="159" priority="6">
      <formula>AND(F3&gt;=4.5,F3&lt;6.25)</formula>
    </cfRule>
    <cfRule type="expression" dxfId="158" priority="5">
      <formula>AND(F3&gt;=6.25,F3&lt;8.5)</formula>
    </cfRule>
    <cfRule type="expression" dxfId="157" priority="4">
      <formula>AND(F3&gt;=8.5,F3&lt;10)</formula>
    </cfRule>
    <cfRule type="expression" dxfId="156" priority="3">
      <formula>AND(F3&gt;=10,F3&lt;11.5)</formula>
    </cfRule>
    <cfRule type="expression" dxfId="155" priority="2">
      <formula>AND(F3&gt;=11.5,F3&lt;13)</formula>
    </cfRule>
  </conditionalFormatting>
  <conditionalFormatting sqref="F3:F208">
    <cfRule type="colorScale" priority="14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08">
    <cfRule type="colorScale" priority="14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08">
    <cfRule type="containsText" dxfId="154" priority="64" operator="containsText" text="SR">
      <formula>NOT(ISERROR(SEARCH(("SR"),(M3))))</formula>
    </cfRule>
  </conditionalFormatting>
  <conditionalFormatting sqref="U3:Y208">
    <cfRule type="cellIs" dxfId="153" priority="17" stopIfTrue="1" operator="equal">
      <formula>0</formula>
    </cfRule>
  </conditionalFormatting>
  <conditionalFormatting sqref="U3:AA176">
    <cfRule type="colorScale" priority="1421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U177:AA208">
    <cfRule type="colorScale" priority="1460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AB3:AE176">
    <cfRule type="colorScale" priority="14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77:AE208">
    <cfRule type="colorScale" priority="14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E598"/>
  </sheetPr>
  <dimension ref="B3:O998"/>
  <sheetViews>
    <sheetView workbookViewId="0">
      <selection activeCell="C11" sqref="C11"/>
    </sheetView>
  </sheetViews>
  <sheetFormatPr baseColWidth="10" defaultColWidth="14.5" defaultRowHeight="15" customHeight="1" x14ac:dyDescent="0.2"/>
  <cols>
    <col min="1" max="1" width="7" customWidth="1"/>
    <col min="2" max="2" width="12" customWidth="1"/>
    <col min="3" max="3" width="19" bestFit="1" customWidth="1"/>
    <col min="4" max="4" width="3.33203125" customWidth="1"/>
    <col min="5" max="5" width="19" bestFit="1" customWidth="1"/>
    <col min="6" max="6" width="6.5" customWidth="1"/>
    <col min="7" max="7" width="12.1640625" bestFit="1" customWidth="1"/>
    <col min="9" max="9" width="12" bestFit="1" customWidth="1"/>
    <col min="10" max="10" width="19" bestFit="1" customWidth="1"/>
    <col min="11" max="11" width="3.1640625" customWidth="1"/>
    <col min="12" max="12" width="19" bestFit="1" customWidth="1"/>
    <col min="13" max="13" width="6.5" bestFit="1" customWidth="1"/>
    <col min="14" max="14" width="12.1640625" bestFit="1" customWidth="1"/>
  </cols>
  <sheetData>
    <row r="3" spans="2:14" ht="15" customHeight="1" thickBot="1" x14ac:dyDescent="0.25"/>
    <row r="4" spans="2:14" x14ac:dyDescent="0.2">
      <c r="B4" s="266" t="s">
        <v>62</v>
      </c>
      <c r="C4" s="267"/>
      <c r="D4" s="6"/>
      <c r="E4" s="28" t="s">
        <v>63</v>
      </c>
      <c r="F4" s="29" t="s">
        <v>64</v>
      </c>
      <c r="G4" s="30" t="s">
        <v>65</v>
      </c>
      <c r="I4" s="266" t="s">
        <v>62</v>
      </c>
      <c r="J4" s="267"/>
      <c r="K4" s="6"/>
      <c r="L4" s="28" t="s">
        <v>63</v>
      </c>
      <c r="M4" s="29" t="s">
        <v>64</v>
      </c>
      <c r="N4" s="30" t="s">
        <v>65</v>
      </c>
    </row>
    <row r="5" spans="2:14" x14ac:dyDescent="0.2">
      <c r="B5" s="31" t="s">
        <v>35</v>
      </c>
      <c r="C5" s="32" t="s">
        <v>285</v>
      </c>
      <c r="D5" s="6"/>
      <c r="E5" s="33" t="s">
        <v>66</v>
      </c>
      <c r="F5" s="34">
        <f>VLOOKUP($C$5,Overall!$D$2:$BF$176,39,FALSE)</f>
        <v>4.71</v>
      </c>
      <c r="G5" s="35" t="e" cm="1">
        <f t="array" ref="G5">_xlfn.IFS(F5=10,"A+",F5=9,"A",F5=8,"B+",F5=7,"B",F5=6,"B-",F5=5,"C+",F5=4,"C",F5=3,"C-",F5=2,"D+",F5=1,"D",F5=0,"F")</f>
        <v>#N/A</v>
      </c>
      <c r="I5" s="31" t="s">
        <v>35</v>
      </c>
      <c r="J5" s="32" t="s">
        <v>479</v>
      </c>
      <c r="K5" s="6"/>
      <c r="L5" s="33" t="s">
        <v>66</v>
      </c>
      <c r="M5" s="34">
        <f>VLOOKUP($J$5,Overall!$D$2:$BF$176,39,FALSE)</f>
        <v>4.46</v>
      </c>
      <c r="N5" s="35" t="e" cm="1">
        <f t="array" ref="N5">_xlfn.IFS(M5=10,"A+",M5=9,"A",M5=8,"B+",M5=7,"B",M5=6,"B-",M5=5,"C+",M5=4,"C",M5=3,"C-",M5=2,"D+",M5=1,"D",M5=0,"F")</f>
        <v>#N/A</v>
      </c>
    </row>
    <row r="6" spans="2:14" x14ac:dyDescent="0.2">
      <c r="B6" s="36" t="s">
        <v>45</v>
      </c>
      <c r="C6" s="37" t="str">
        <f>VLOOKUP($C$5,Overall!$D$2:$BF$176,6,FALSE)</f>
        <v>LSU</v>
      </c>
      <c r="D6" s="6"/>
      <c r="E6" s="33" t="s">
        <v>4</v>
      </c>
      <c r="F6" s="34">
        <f>VLOOKUP($C$5,Overall!$D$2:$BF$176,40,FALSE)</f>
        <v>9</v>
      </c>
      <c r="G6" s="38" t="str" cm="1">
        <f t="array" ref="G6">_xlfn.IFS(F6=10,"A+",F6=9,"A",F6=8,"B+",F6=7,"B",F6=6,"B-",F6=5,"C+",F6=4,"C",F6=3,"C-",F6=2,"D+",F6=1,"D",F6=0,"F")</f>
        <v>A</v>
      </c>
      <c r="I6" s="36" t="s">
        <v>45</v>
      </c>
      <c r="J6" s="37" t="str">
        <f>VLOOKUP($J$5,Overall!$D$2:$BF$176,6,FALSE)</f>
        <v>Arkansas</v>
      </c>
      <c r="K6" s="6"/>
      <c r="L6" s="33" t="s">
        <v>4</v>
      </c>
      <c r="M6" s="34">
        <f>VLOOKUP($J$5,Overall!$D$2:$BF$176,40,FALSE)</f>
        <v>5</v>
      </c>
      <c r="N6" s="38" t="str" cm="1">
        <f t="array" ref="N6">_xlfn.IFS(M6=10,"A+",M6=9,"A",M6=8,"B+",M6=7,"B",M6=6,"B-",M6=5,"C+",M6=4,"C",M6=3,"C-",M6=2,"D+",M6=1,"D",M6=0,"F")</f>
        <v>C+</v>
      </c>
    </row>
    <row r="7" spans="2:14" x14ac:dyDescent="0.2">
      <c r="B7" s="36" t="s">
        <v>37</v>
      </c>
      <c r="C7" s="37" t="str">
        <f>VLOOKUP($C$5,Overall!$D$2:$BF$176,10,FALSE)</f>
        <v>RS SR</v>
      </c>
      <c r="D7" s="6"/>
      <c r="E7" s="33" t="s">
        <v>347</v>
      </c>
      <c r="F7" s="34">
        <f>VLOOKUP($C$5,Overall!$D$2:$BF$176,41,FALSE)</f>
        <v>10</v>
      </c>
      <c r="G7" s="38" t="str" cm="1">
        <f t="array" ref="G7">_xlfn.IFS(F7=10,"A+",F7=9,"A",F7=8,"B+",F7=7,"B",F7=6,"B-",F7=5,"C+",F7=4,"C",F7=3,"C-",F7=2,"D+",F7=1,"D",F7=0,"F")</f>
        <v>A+</v>
      </c>
      <c r="I7" s="36" t="s">
        <v>37</v>
      </c>
      <c r="J7" s="37" t="str">
        <f>VLOOKUP($J$5,Overall!$D$2:$BF$176,10,FALSE)</f>
        <v>RS SR</v>
      </c>
      <c r="K7" s="6"/>
      <c r="L7" s="33" t="s">
        <v>347</v>
      </c>
      <c r="M7" s="34">
        <f>VLOOKUP($J$5,Overall!$D$2:$BF$176,41,FALSE)</f>
        <v>10</v>
      </c>
      <c r="N7" s="38" t="str" cm="1">
        <f t="array" ref="N7">_xlfn.IFS(M7=10,"A+",M7=9,"A",M7=8,"B+",M7=7,"B",M7=6,"B-",M7=5,"C+",M7=4,"C",M7=3,"C-",M7=2,"D+",M7=1,"D",M7=0,"F")</f>
        <v>A+</v>
      </c>
    </row>
    <row r="8" spans="2:14" x14ac:dyDescent="0.2">
      <c r="B8" s="36" t="s">
        <v>326</v>
      </c>
      <c r="C8" s="37" t="str">
        <f>VLOOKUP($C$5,Overall!$D$2:$BF$176,12,FALSE)</f>
        <v>Dual Threat</v>
      </c>
      <c r="D8" s="6"/>
      <c r="E8" s="33" t="s">
        <v>340</v>
      </c>
      <c r="F8" s="34">
        <f>VLOOKUP($C$5,Overall!$D$2:$BF$176,42,FALSE)</f>
        <v>9</v>
      </c>
      <c r="G8" s="38" t="str" cm="1">
        <f t="array" ref="G8">_xlfn.IFS(F8=10,"A+",F8=9,"A",F8=8,"B+",F8=7,"B",F8=6,"B-",F8=5,"C+",F8=4,"C",F8=3,"C-",F8=2,"D+",F8=1,"D",F8=0,"F")</f>
        <v>A</v>
      </c>
      <c r="I8" s="36" t="s">
        <v>326</v>
      </c>
      <c r="J8" s="37" t="str">
        <f>VLOOKUP($J$5,Overall!$D$2:$BF$176,12,FALSE)</f>
        <v>Dual Threat</v>
      </c>
      <c r="K8" s="6"/>
      <c r="L8" s="33" t="s">
        <v>340</v>
      </c>
      <c r="M8" s="34">
        <f>VLOOKUP($J$5,Overall!$D$2:$BF$176,42,FALSE)</f>
        <v>2</v>
      </c>
      <c r="N8" s="38" t="str" cm="1">
        <f t="array" ref="N8">_xlfn.IFS(M8=10,"A+",M8=9,"A",M8=8,"B+",M8=7,"B",M8=6,"B-",M8=5,"C+",M8=4,"C",M8=3,"C-",M8=2,"D+",M8=1,"D",M8=0,"F")</f>
        <v>D+</v>
      </c>
    </row>
    <row r="9" spans="2:14" x14ac:dyDescent="0.2">
      <c r="B9" s="36" t="s">
        <v>46</v>
      </c>
      <c r="C9" s="37">
        <f>VLOOKUP($C$5,Overall!$D$2:$BF$176,13,FALSE)</f>
        <v>76</v>
      </c>
      <c r="D9" s="6"/>
      <c r="E9" s="33" t="s">
        <v>341</v>
      </c>
      <c r="F9" s="34">
        <f>VLOOKUP($C$5,Overall!$D$2:$BF$176,43,FALSE)</f>
        <v>8</v>
      </c>
      <c r="G9" s="38" t="str" cm="1">
        <f t="array" ref="G9">_xlfn.IFS(F9=10,"A+",F9=9,"A",F9=8,"B+",F9=7,"B",F9=6,"B-",F9=5,"C+",F9=4,"C",F9=3,"C-",F9=2,"D+",F9=1,"D",F9=0,"F")</f>
        <v>B+</v>
      </c>
      <c r="I9" s="36" t="s">
        <v>46</v>
      </c>
      <c r="J9" s="37">
        <f>VLOOKUP($J$5,Overall!$D$2:$BF$176,13,FALSE)</f>
        <v>78</v>
      </c>
      <c r="K9" s="6"/>
      <c r="L9" s="33" t="s">
        <v>341</v>
      </c>
      <c r="M9" s="34">
        <f>VLOOKUP($J$5,Overall!$D$2:$BF$176,43,FALSE)</f>
        <v>3</v>
      </c>
      <c r="N9" s="38" t="str" cm="1">
        <f t="array" ref="N9">_xlfn.IFS(M9=10,"A+",M9=9,"A",M9=8,"B+",M9=7,"B",M9=6,"B-",M9=5,"C+",M9=4,"C",M9=3,"C-",M9=2,"D+",M9=1,"D",M9=0,"F")</f>
        <v>C-</v>
      </c>
    </row>
    <row r="10" spans="2:14" x14ac:dyDescent="0.2">
      <c r="B10" s="36" t="s">
        <v>47</v>
      </c>
      <c r="C10" s="37">
        <f>VLOOKUP($C$5,Overall!$D$2:$BF$176,14,FALSE)</f>
        <v>210</v>
      </c>
      <c r="D10" s="6"/>
      <c r="E10" s="230" t="s">
        <v>465</v>
      </c>
      <c r="F10" s="34">
        <f>VLOOKUP($C$5,Overall!$D$2:$BF$176,44,FALSE)</f>
        <v>10</v>
      </c>
      <c r="G10" s="38" t="str" cm="1">
        <f t="array" ref="G10">_xlfn.IFS(F10=10,"A+",F10=9,"A",F10=8,"B+",F10=7,"B",F10=6,"B-",F10=5,"C+",F10=4,"C",F10=3,"C-",F10=2,"D+",F10=1,"D",F10=0,"F")</f>
        <v>A+</v>
      </c>
      <c r="I10" s="36" t="s">
        <v>47</v>
      </c>
      <c r="J10" s="37">
        <f>VLOOKUP($J$5,Overall!$D$2:$BF$176,14,FALSE)</f>
        <v>235</v>
      </c>
      <c r="K10" s="6"/>
      <c r="L10" s="230" t="s">
        <v>465</v>
      </c>
      <c r="M10" s="34">
        <f>VLOOKUP($J$5,Overall!$D$2:$BF$176,44,FALSE)</f>
        <v>4</v>
      </c>
      <c r="N10" s="38" t="str" cm="1">
        <f t="array" ref="N10">_xlfn.IFS(M10=10,"A+",M10=9,"A",M10=8,"B+",M10=7,"B",M10=6,"B-",M10=5,"C+",M10=4,"C",M10=3,"C-",M10=2,"D+",M10=1,"D",M10=0,"F")</f>
        <v>C</v>
      </c>
    </row>
    <row r="11" spans="2:14" ht="16" thickBot="1" x14ac:dyDescent="0.25">
      <c r="B11" s="39" t="s">
        <v>39</v>
      </c>
      <c r="C11" s="229">
        <f>VLOOKUP($C$5,Overall!$D$2:$BF$176,16,FALSE)</f>
        <v>4.4000000000000004</v>
      </c>
      <c r="D11" s="232"/>
      <c r="E11" s="231" t="s">
        <v>466</v>
      </c>
      <c r="F11" s="34">
        <f>VLOOKUP($C$5,Overall!$D$2:$BF$176,52,FALSE)</f>
        <v>13.75</v>
      </c>
      <c r="G11" s="38" t="str" cm="1">
        <f t="array" ref="G11">_xlfn.IFS(F11&gt;=12,"A+",F11&gt;=11,"A",F11&gt;=10,"B+",F11&gt;=9,"B",F11&gt;=8,"B-",F11&gt;=7,"C+",F11&gt;=6,"C",F11&gt;=5,"C-",F11&gt;=4,"D+",F11&gt;=3,"D",F11&lt;3,"F")</f>
        <v>A+</v>
      </c>
      <c r="I11" s="39" t="s">
        <v>39</v>
      </c>
      <c r="J11" s="229">
        <f>VLOOKUP($J$5,Overall!$D$2:$BF$176,16,FALSE)</f>
        <v>4.7</v>
      </c>
      <c r="K11" s="232"/>
      <c r="L11" s="231" t="s">
        <v>466</v>
      </c>
      <c r="M11" s="34">
        <f>VLOOKUP($J$5,Overall!$D$2:$BF$176,52,FALSE)</f>
        <v>6.9799999999999995</v>
      </c>
      <c r="N11" s="38" t="str" cm="1">
        <f t="array" ref="N11">_xlfn.IFS(M11&gt;=12,"A+",M11&gt;=11,"A",M11&gt;=10,"B+",M11&gt;=9,"B",M11&gt;=8,"B-",M11&gt;=7,"C+",M11&gt;=6,"C",M11&gt;=5,"C-",M11&gt;=4,"D+",M11&gt;=3,"D",M11&lt;3,"F")</f>
        <v>C</v>
      </c>
    </row>
    <row r="12" spans="2:14" x14ac:dyDescent="0.2">
      <c r="B12" s="6"/>
      <c r="C12" s="6"/>
      <c r="D12" s="232"/>
      <c r="E12" s="231" t="s">
        <v>464</v>
      </c>
      <c r="F12" s="34">
        <f>VLOOKUP($C$5,Overall!$D$2:$BF$176,45,FALSE)</f>
        <v>10</v>
      </c>
      <c r="G12" s="38" t="str" cm="1">
        <f t="array" ref="G12">_xlfn.IFS(F12=10,"A+",F12=9,"A",F12=8,"B+",F12=7,"B",F12=6,"B-",F12=5,"C+",F12=4,"C",F12=3,"C-",F12=2,"D+",F12=1,"D",F12=0,"F")</f>
        <v>A+</v>
      </c>
      <c r="I12" s="6"/>
      <c r="J12" s="6"/>
      <c r="K12" s="232"/>
      <c r="L12" s="231" t="s">
        <v>464</v>
      </c>
      <c r="M12" s="34">
        <f>VLOOKUP($J$5,Overall!$D$2:$BF$176,45,FALSE)</f>
        <v>4</v>
      </c>
      <c r="N12" s="38" t="str" cm="1">
        <f t="array" ref="N12">_xlfn.IFS(M12=10,"A+",M12=9,"A",M12=8,"B+",M12=7,"B",M12=6,"B-",M12=5,"C+",M12=4,"C",M12=3,"C-",M12=2,"D+",M12=1,"D",M12=0,"F")</f>
        <v>C</v>
      </c>
    </row>
    <row r="13" spans="2:14" x14ac:dyDescent="0.2">
      <c r="B13" s="6"/>
      <c r="C13" s="6"/>
      <c r="D13" s="232"/>
      <c r="E13" s="231" t="s">
        <v>353</v>
      </c>
      <c r="F13" s="34">
        <f>VLOOKUP($C$5,Overall!$D$2:$BF$176,46,FALSE)</f>
        <v>10</v>
      </c>
      <c r="G13" s="38" t="str" cm="1">
        <f t="array" ref="G13">_xlfn.IFS(F13=10,"A+",F13=9,"A",F13=8,"B+",F13=7,"B",F13=6,"B-",F13=5,"C+",F13=4,"C",F13=3,"C-",F13=2,"D+",F13=1,"D",F13=0,"F")</f>
        <v>A+</v>
      </c>
      <c r="I13" s="6"/>
      <c r="J13" s="6"/>
      <c r="K13" s="232"/>
      <c r="L13" s="231" t="s">
        <v>353</v>
      </c>
      <c r="M13" s="34">
        <f>VLOOKUP($J$5,Overall!$D$2:$BF$176,46,FALSE)</f>
        <v>10</v>
      </c>
      <c r="N13" s="38" t="str" cm="1">
        <f t="array" ref="N13">_xlfn.IFS(M13=10,"A+",M13=9,"A",M13=8,"B+",M13=7,"B",M13=6,"B-",M13=5,"C+",M13=4,"C",M13=3,"C-",M13=2,"D+",M13=1,"D",M13=0,"F")</f>
        <v>A+</v>
      </c>
    </row>
    <row r="14" spans="2:14" ht="15" customHeight="1" x14ac:dyDescent="0.2">
      <c r="D14" s="233"/>
      <c r="E14" s="231" t="s">
        <v>55</v>
      </c>
      <c r="F14" s="34">
        <f>VLOOKUP($C$5,Overall!$D$2:$BF$176,47,FALSE)</f>
        <v>10</v>
      </c>
      <c r="G14" s="38" t="str" cm="1">
        <f t="array" ref="G14">_xlfn.IFS(F14=10,"A+",F14=9,"A",F14=8,"B+",F14=7,"B",F14=6,"B-",F14=5,"C+",F14=4,"C",F14=3,"C-",F14=2,"D+",F14=1,"D",F14=0,"F")</f>
        <v>A+</v>
      </c>
      <c r="K14" s="233"/>
      <c r="L14" s="231" t="s">
        <v>55</v>
      </c>
      <c r="M14" s="34">
        <f>VLOOKUP($J$5,Overall!$D$2:$BF$176,47,FALSE)</f>
        <v>10</v>
      </c>
      <c r="N14" s="38" t="str" cm="1">
        <f t="array" ref="N14">_xlfn.IFS(M14=10,"A+",M14=9,"A",M14=8,"B+",M14=7,"B",M14=6,"B-",M14=5,"C+",M14=4,"C",M14=3,"C-",M14=2,"D+",M14=1,"D",M14=0,"F")</f>
        <v>A+</v>
      </c>
    </row>
    <row r="15" spans="2:14" ht="15" customHeight="1" x14ac:dyDescent="0.2">
      <c r="D15" s="233"/>
      <c r="E15" s="231" t="s">
        <v>5</v>
      </c>
      <c r="F15" s="34">
        <f>VLOOKUP($C$5,Overall!$D$2:$BF$176,48,FALSE)</f>
        <v>10</v>
      </c>
      <c r="G15" s="38" t="str" cm="1">
        <f t="array" ref="G15">_xlfn.IFS(F15=10,"A+",F15=9,"A",F15=8,"B+",F15=7,"B",F15=6,"B-",F15=5,"C+",F15=4,"C",F15=3,"C-",F15=2,"D+",F15=1,"D",F15=0,"F")</f>
        <v>A+</v>
      </c>
      <c r="K15" s="233"/>
      <c r="L15" s="231" t="s">
        <v>5</v>
      </c>
      <c r="M15" s="34">
        <f>VLOOKUP($J$5,Overall!$D$2:$BF$176,48,FALSE)</f>
        <v>10</v>
      </c>
      <c r="N15" s="38" t="str" cm="1">
        <f t="array" ref="N15">_xlfn.IFS(M15=10,"A+",M15=9,"A",M15=8,"B+",M15=7,"B",M15=6,"B-",M15=5,"C+",M15=4,"C",M15=3,"C-",M15=2,"D+",M15=1,"D",M15=0,"F")</f>
        <v>A+</v>
      </c>
    </row>
    <row r="16" spans="2:14" ht="15" customHeight="1" thickBot="1" x14ac:dyDescent="0.25">
      <c r="D16" s="233"/>
      <c r="E16" s="234" t="s">
        <v>467</v>
      </c>
      <c r="F16" s="235">
        <f>VLOOKUP($C$5,Overall!$D$2:$BF$176,54,FALSE)</f>
        <v>1.5</v>
      </c>
      <c r="G16" s="236" t="str" cm="1">
        <f t="array" ref="G16">_xlfn.IFS(F16&gt;=1.1,"A+",F16&gt;=0.9,"A",F16&gt;=0.8,"B+",F16&gt;=0.7,"B",F16&gt;=0.6,"B-",F16&gt;=0.5,"C+",F16&gt;=0.4,"C",F16&gt;=0.3,"C-",F16&gt;=0.2,"D+",F16&gt;=0.1,"D",F16&lt;0.1,"F")</f>
        <v>A+</v>
      </c>
      <c r="K16" s="233"/>
      <c r="L16" s="234" t="s">
        <v>467</v>
      </c>
      <c r="M16" s="235">
        <f>VLOOKUP($J$5,Overall!$D$2:$BF$176,54,FALSE)</f>
        <v>1.5</v>
      </c>
      <c r="N16" s="236" t="str" cm="1">
        <f t="array" ref="N16">_xlfn.IFS(M16&gt;=1.1,"A+",M16&gt;=0.9,"A",M16&gt;=0.8,"B+",M16&gt;=0.7,"B",M16&gt;=0.6,"B-",M16&gt;=0.5,"C+",M16&gt;=0.4,"C",M16&gt;=0.3,"C-",M16&gt;=0.2,"D+",M16&gt;=0.1,"D",M16&lt;0.1,"F")</f>
        <v>A+</v>
      </c>
    </row>
    <row r="17" spans="5:15" ht="15" customHeight="1" thickBot="1" x14ac:dyDescent="0.25"/>
    <row r="18" spans="5:15" ht="15" customHeight="1" x14ac:dyDescent="0.2">
      <c r="E18" s="266" t="s">
        <v>67</v>
      </c>
      <c r="F18" s="268"/>
      <c r="G18" s="267"/>
      <c r="H18" s="57"/>
      <c r="L18" s="266" t="s">
        <v>67</v>
      </c>
      <c r="M18" s="268"/>
      <c r="N18" s="267"/>
    </row>
    <row r="19" spans="5:15" ht="15.75" customHeight="1" thickBot="1" x14ac:dyDescent="0.25">
      <c r="E19" s="40" t="s">
        <v>299</v>
      </c>
      <c r="F19" s="41">
        <f>VLOOKUP($C$5,Overall!$D$2:$BF$176,3,FALSE)</f>
        <v>15.275</v>
      </c>
      <c r="G19" s="42">
        <f>VLOOKUP($C$5,Overall!$D$2:$BF$176,4,FALSE)</f>
        <v>99.5</v>
      </c>
      <c r="H19" s="57"/>
      <c r="L19" s="40" t="s">
        <v>299</v>
      </c>
      <c r="M19" s="41">
        <f>VLOOKUP($J$5,Overall!$D$2:$BF$176,3,FALSE)</f>
        <v>5.24</v>
      </c>
      <c r="N19" s="42">
        <f>VLOOKUP($J$5,Overall!$D$2:$BF$176,4,FALSE)</f>
        <v>64.2</v>
      </c>
      <c r="O19" s="57"/>
    </row>
    <row r="20" spans="5:15" ht="15.75" customHeight="1" x14ac:dyDescent="0.2"/>
    <row r="21" spans="5:15" ht="15.75" customHeight="1" x14ac:dyDescent="0.2"/>
    <row r="22" spans="5:15" ht="15.75" customHeight="1" x14ac:dyDescent="0.2"/>
    <row r="23" spans="5:15" ht="15.75" customHeight="1" x14ac:dyDescent="0.2"/>
    <row r="24" spans="5:15" ht="15.75" customHeight="1" x14ac:dyDescent="0.2"/>
    <row r="25" spans="5:15" ht="15.75" customHeight="1" x14ac:dyDescent="0.2"/>
    <row r="26" spans="5:15" ht="15.75" customHeight="1" x14ac:dyDescent="0.2"/>
    <row r="27" spans="5:15" ht="15.75" customHeight="1" x14ac:dyDescent="0.2"/>
    <row r="28" spans="5:15" ht="15.75" customHeight="1" x14ac:dyDescent="0.2"/>
    <row r="29" spans="5:15" ht="15.75" customHeight="1" x14ac:dyDescent="0.2"/>
    <row r="30" spans="5:15" ht="15.75" customHeight="1" x14ac:dyDescent="0.2"/>
    <row r="31" spans="5:15" ht="15.75" customHeight="1" x14ac:dyDescent="0.2"/>
    <row r="32" spans="5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4">
    <mergeCell ref="B4:C4"/>
    <mergeCell ref="E18:G18"/>
    <mergeCell ref="I4:J4"/>
    <mergeCell ref="L18:N18"/>
  </mergeCells>
  <conditionalFormatting sqref="G5:G16">
    <cfRule type="cellIs" dxfId="152" priority="45" operator="equal">
      <formula>"A+"</formula>
    </cfRule>
    <cfRule type="cellIs" dxfId="151" priority="46" operator="equal">
      <formula>"A"</formula>
    </cfRule>
    <cfRule type="cellIs" dxfId="150" priority="47" operator="equal">
      <formula>"B+"</formula>
    </cfRule>
    <cfRule type="cellIs" dxfId="149" priority="48" operator="equal">
      <formula>"B"</formula>
    </cfRule>
    <cfRule type="cellIs" dxfId="148" priority="49" operator="equal">
      <formula>"B-"</formula>
    </cfRule>
    <cfRule type="cellIs" dxfId="147" priority="50" operator="equal">
      <formula>"C+"</formula>
    </cfRule>
    <cfRule type="cellIs" dxfId="146" priority="51" operator="equal">
      <formula>"C"</formula>
    </cfRule>
    <cfRule type="cellIs" dxfId="145" priority="52" operator="equal">
      <formula>"C-"</formula>
    </cfRule>
    <cfRule type="cellIs" dxfId="144" priority="53" operator="equal">
      <formula>"D+"</formula>
    </cfRule>
    <cfRule type="cellIs" dxfId="143" priority="54" operator="equal">
      <formula>"D"</formula>
    </cfRule>
    <cfRule type="cellIs" dxfId="142" priority="55" operator="equal">
      <formula>"F"</formula>
    </cfRule>
  </conditionalFormatting>
  <conditionalFormatting sqref="N5:N16">
    <cfRule type="cellIs" dxfId="141" priority="1" operator="equal">
      <formula>"A+"</formula>
    </cfRule>
    <cfRule type="cellIs" dxfId="140" priority="2" operator="equal">
      <formula>"A"</formula>
    </cfRule>
    <cfRule type="cellIs" dxfId="139" priority="3" operator="equal">
      <formula>"B+"</formula>
    </cfRule>
    <cfRule type="cellIs" dxfId="138" priority="4" operator="equal">
      <formula>"B"</formula>
    </cfRule>
    <cfRule type="cellIs" dxfId="137" priority="5" operator="equal">
      <formula>"B-"</formula>
    </cfRule>
    <cfRule type="cellIs" dxfId="136" priority="6" operator="equal">
      <formula>"C+"</formula>
    </cfRule>
    <cfRule type="cellIs" dxfId="135" priority="7" operator="equal">
      <formula>"C"</formula>
    </cfRule>
    <cfRule type="cellIs" dxfId="134" priority="8" operator="equal">
      <formula>"C-"</formula>
    </cfRule>
    <cfRule type="cellIs" dxfId="133" priority="9" operator="equal">
      <formula>"D+"</formula>
    </cfRule>
    <cfRule type="cellIs" dxfId="132" priority="10" operator="equal">
      <formula>"D"</formula>
    </cfRule>
    <cfRule type="cellIs" dxfId="131" priority="11" operator="equal">
      <formula>"F"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1726-84C0-4DA4-8C25-13B7A8D53827}">
  <sheetPr codeName="Sheet6"/>
  <dimension ref="A1:ER959"/>
  <sheetViews>
    <sheetView zoomScale="80" zoomScaleNormal="80" workbookViewId="0">
      <selection sqref="A1:XFD1048576"/>
    </sheetView>
  </sheetViews>
  <sheetFormatPr baseColWidth="10" defaultColWidth="14.5" defaultRowHeight="15" customHeight="1" x14ac:dyDescent="0.2"/>
  <cols>
    <col min="1" max="1" width="8.5" customWidth="1"/>
    <col min="2" max="2" width="17" bestFit="1" customWidth="1"/>
    <col min="3" max="3" width="12.6640625" bestFit="1" customWidth="1"/>
    <col min="4" max="4" width="15.66406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5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68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69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70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71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72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ht="16" thickBot="1" x14ac:dyDescent="0.25">
      <c r="A2" s="110" t="s">
        <v>36</v>
      </c>
      <c r="B2" s="108" t="s">
        <v>38</v>
      </c>
      <c r="C2" s="224" t="s">
        <v>299</v>
      </c>
      <c r="D2" s="156" t="s">
        <v>45</v>
      </c>
      <c r="E2" s="68" t="s">
        <v>11</v>
      </c>
      <c r="F2" s="68" t="s">
        <v>15</v>
      </c>
      <c r="G2" s="68" t="s">
        <v>17</v>
      </c>
      <c r="H2" s="68" t="s">
        <v>37</v>
      </c>
      <c r="I2" s="68" t="s">
        <v>21</v>
      </c>
      <c r="J2" s="68" t="s">
        <v>326</v>
      </c>
      <c r="K2" s="68" t="s">
        <v>46</v>
      </c>
      <c r="L2" s="68" t="s">
        <v>47</v>
      </c>
      <c r="M2" s="68" t="s">
        <v>48</v>
      </c>
      <c r="N2" s="12" t="s">
        <v>9</v>
      </c>
      <c r="O2" s="164" t="s">
        <v>23</v>
      </c>
      <c r="P2" s="165" t="s">
        <v>25</v>
      </c>
      <c r="Q2" s="165" t="s">
        <v>27</v>
      </c>
      <c r="R2" s="165" t="s">
        <v>29</v>
      </c>
      <c r="S2" s="165" t="s">
        <v>31</v>
      </c>
      <c r="T2" s="165" t="s">
        <v>7</v>
      </c>
      <c r="U2" s="166" t="s">
        <v>8</v>
      </c>
      <c r="V2" s="165" t="s">
        <v>49</v>
      </c>
      <c r="W2" s="165" t="s">
        <v>50</v>
      </c>
      <c r="X2" s="165" t="s">
        <v>51</v>
      </c>
      <c r="Y2" s="13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89" t="s">
        <v>291</v>
      </c>
      <c r="BB2" s="64" t="s">
        <v>60</v>
      </c>
      <c r="BC2" s="64" t="s">
        <v>292</v>
      </c>
      <c r="BD2" s="64" t="s">
        <v>337</v>
      </c>
      <c r="BE2" s="64" t="s">
        <v>338</v>
      </c>
      <c r="BF2" s="64" t="s">
        <v>339</v>
      </c>
      <c r="BG2" s="64" t="s">
        <v>347</v>
      </c>
      <c r="BH2" s="64" t="s">
        <v>294</v>
      </c>
      <c r="BI2" s="64" t="s">
        <v>295</v>
      </c>
      <c r="BJ2" s="64" t="s">
        <v>296</v>
      </c>
      <c r="BK2" s="64" t="s">
        <v>59</v>
      </c>
      <c r="BL2" s="64" t="s">
        <v>60</v>
      </c>
      <c r="BM2" s="65" t="s">
        <v>338</v>
      </c>
      <c r="BN2" s="66" t="s">
        <v>4</v>
      </c>
      <c r="BO2" s="66" t="s">
        <v>297</v>
      </c>
      <c r="BP2" s="66" t="s">
        <v>61</v>
      </c>
      <c r="BQ2" s="66" t="s">
        <v>5</v>
      </c>
      <c r="BR2" s="66" t="s">
        <v>298</v>
      </c>
      <c r="BS2" s="63" t="s">
        <v>291</v>
      </c>
      <c r="BT2" s="64" t="s">
        <v>60</v>
      </c>
      <c r="BU2" s="64" t="s">
        <v>292</v>
      </c>
      <c r="BV2" s="64" t="s">
        <v>337</v>
      </c>
      <c r="BW2" s="64" t="s">
        <v>338</v>
      </c>
      <c r="BX2" s="64" t="s">
        <v>339</v>
      </c>
      <c r="BY2" s="64" t="s">
        <v>347</v>
      </c>
      <c r="BZ2" s="64" t="s">
        <v>294</v>
      </c>
      <c r="CA2" s="64" t="s">
        <v>295</v>
      </c>
      <c r="CB2" s="64" t="s">
        <v>296</v>
      </c>
      <c r="CC2" s="64" t="s">
        <v>59</v>
      </c>
      <c r="CD2" s="64" t="s">
        <v>60</v>
      </c>
      <c r="CE2" s="65" t="s">
        <v>338</v>
      </c>
      <c r="CF2" s="66" t="s">
        <v>4</v>
      </c>
      <c r="CG2" s="66" t="s">
        <v>297</v>
      </c>
      <c r="CH2" s="66" t="s">
        <v>61</v>
      </c>
      <c r="CI2" s="66" t="s">
        <v>5</v>
      </c>
      <c r="CJ2" s="66" t="s">
        <v>298</v>
      </c>
      <c r="CK2" s="63" t="s">
        <v>291</v>
      </c>
      <c r="CL2" s="64" t="s">
        <v>60</v>
      </c>
      <c r="CM2" s="64" t="s">
        <v>292</v>
      </c>
      <c r="CN2" s="64" t="s">
        <v>337</v>
      </c>
      <c r="CO2" s="64" t="s">
        <v>338</v>
      </c>
      <c r="CP2" s="64" t="s">
        <v>339</v>
      </c>
      <c r="CQ2" s="64" t="s">
        <v>347</v>
      </c>
      <c r="CR2" s="64" t="s">
        <v>294</v>
      </c>
      <c r="CS2" s="64" t="s">
        <v>295</v>
      </c>
      <c r="CT2" s="64" t="s">
        <v>296</v>
      </c>
      <c r="CU2" s="64" t="s">
        <v>59</v>
      </c>
      <c r="CV2" s="64" t="s">
        <v>60</v>
      </c>
      <c r="CW2" s="65" t="s">
        <v>338</v>
      </c>
      <c r="CX2" s="66" t="s">
        <v>4</v>
      </c>
      <c r="CY2" s="66" t="s">
        <v>297</v>
      </c>
      <c r="CZ2" s="66" t="s">
        <v>61</v>
      </c>
      <c r="DA2" s="66" t="s">
        <v>5</v>
      </c>
      <c r="DB2" s="66" t="s">
        <v>298</v>
      </c>
      <c r="DC2" s="63" t="s">
        <v>291</v>
      </c>
      <c r="DD2" s="64" t="s">
        <v>60</v>
      </c>
      <c r="DE2" s="64" t="s">
        <v>292</v>
      </c>
      <c r="DF2" s="64" t="s">
        <v>337</v>
      </c>
      <c r="DG2" s="64" t="s">
        <v>338</v>
      </c>
      <c r="DH2" s="64" t="s">
        <v>339</v>
      </c>
      <c r="DI2" s="64" t="s">
        <v>347</v>
      </c>
      <c r="DJ2" s="64" t="s">
        <v>294</v>
      </c>
      <c r="DK2" s="64" t="s">
        <v>295</v>
      </c>
      <c r="DL2" s="64" t="s">
        <v>296</v>
      </c>
      <c r="DM2" s="64" t="s">
        <v>59</v>
      </c>
      <c r="DN2" s="64" t="s">
        <v>60</v>
      </c>
      <c r="DO2" s="65" t="s">
        <v>338</v>
      </c>
      <c r="DP2" s="66" t="s">
        <v>4</v>
      </c>
      <c r="DQ2" s="66" t="s">
        <v>297</v>
      </c>
      <c r="DR2" s="66" t="s">
        <v>61</v>
      </c>
      <c r="DS2" s="66" t="s">
        <v>5</v>
      </c>
      <c r="DT2" s="66" t="s">
        <v>298</v>
      </c>
      <c r="DU2" s="63" t="s">
        <v>291</v>
      </c>
      <c r="DV2" s="64" t="s">
        <v>60</v>
      </c>
      <c r="DW2" s="64" t="s">
        <v>292</v>
      </c>
      <c r="DX2" s="64" t="s">
        <v>337</v>
      </c>
      <c r="DY2" s="64" t="s">
        <v>338</v>
      </c>
      <c r="DZ2" s="64" t="s">
        <v>339</v>
      </c>
      <c r="EA2" s="64" t="s">
        <v>347</v>
      </c>
      <c r="EB2" s="64" t="s">
        <v>294</v>
      </c>
      <c r="EC2" s="64" t="s">
        <v>295</v>
      </c>
      <c r="ED2" s="64" t="s">
        <v>296</v>
      </c>
      <c r="EE2" s="64" t="s">
        <v>59</v>
      </c>
      <c r="EF2" s="64" t="s">
        <v>60</v>
      </c>
      <c r="EG2" s="65" t="s">
        <v>338</v>
      </c>
      <c r="EH2" s="66" t="s">
        <v>4</v>
      </c>
      <c r="EI2" s="66" t="s">
        <v>297</v>
      </c>
      <c r="EJ2" s="66" t="s">
        <v>61</v>
      </c>
      <c r="EK2" s="66" t="s">
        <v>5</v>
      </c>
      <c r="EL2" s="67" t="s">
        <v>298</v>
      </c>
      <c r="EM2" s="54"/>
      <c r="EN2" s="54"/>
      <c r="EO2" s="54" t="s">
        <v>73</v>
      </c>
      <c r="EP2" s="54" t="s">
        <v>74</v>
      </c>
      <c r="EQ2" s="53" t="s">
        <v>75</v>
      </c>
      <c r="ER2" s="54" t="s">
        <v>76</v>
      </c>
    </row>
    <row r="3" spans="1:148" x14ac:dyDescent="0.2">
      <c r="A3" s="150">
        <v>1</v>
      </c>
      <c r="B3" s="151" t="s">
        <v>301</v>
      </c>
      <c r="C3" s="225">
        <v>12.387499999999999</v>
      </c>
      <c r="D3" s="45" t="s">
        <v>134</v>
      </c>
      <c r="E3" s="14">
        <v>5</v>
      </c>
      <c r="F3" s="44">
        <v>34272</v>
      </c>
      <c r="G3" s="15">
        <v>31.931506849315067</v>
      </c>
      <c r="H3" s="15" t="s">
        <v>336</v>
      </c>
      <c r="I3" s="15">
        <v>21.504109589041096</v>
      </c>
      <c r="J3" s="15" t="s">
        <v>327</v>
      </c>
      <c r="K3" s="45">
        <v>76</v>
      </c>
      <c r="L3" s="45">
        <v>222</v>
      </c>
      <c r="M3" s="45">
        <v>4.5199999999999996</v>
      </c>
      <c r="N3" s="157">
        <v>1</v>
      </c>
      <c r="O3" s="167">
        <v>0</v>
      </c>
      <c r="P3" s="168">
        <v>0</v>
      </c>
      <c r="Q3" s="168">
        <v>0.92693905817174516</v>
      </c>
      <c r="R3" s="168">
        <v>0.96727368698865135</v>
      </c>
      <c r="S3" s="168">
        <v>0.94922125026669513</v>
      </c>
      <c r="T3" s="169">
        <v>0.95824746862767318</v>
      </c>
      <c r="U3" s="169">
        <v>0.8145103483335222</v>
      </c>
      <c r="V3" s="169">
        <v>0.23251366120218578</v>
      </c>
      <c r="W3" s="169">
        <v>0.25473228772309359</v>
      </c>
      <c r="X3" s="169">
        <v>0.25473228772309359</v>
      </c>
      <c r="Y3" s="18">
        <v>0.21652244456462955</v>
      </c>
      <c r="Z3" s="19">
        <v>18.849315068493151</v>
      </c>
      <c r="AA3" s="20">
        <v>106.37246683189191</v>
      </c>
      <c r="AB3" s="71">
        <v>0.68243243243243246</v>
      </c>
      <c r="AC3" s="102">
        <v>14.683168316831683</v>
      </c>
      <c r="AD3" s="71">
        <v>0.76700000000000002</v>
      </c>
      <c r="AE3" s="71">
        <v>5.5E-2</v>
      </c>
      <c r="AF3" s="71">
        <v>2.7999999999999997E-2</v>
      </c>
      <c r="AG3" s="70">
        <v>0.50800000000000001</v>
      </c>
      <c r="AH3" s="20">
        <v>11.1</v>
      </c>
      <c r="AI3" s="20">
        <v>0.17142857142857143</v>
      </c>
      <c r="AJ3" s="75">
        <v>3.62</v>
      </c>
      <c r="AK3" s="21">
        <v>9</v>
      </c>
      <c r="AL3" s="21">
        <v>10</v>
      </c>
      <c r="AM3" s="21">
        <v>6</v>
      </c>
      <c r="AN3" s="21">
        <v>3</v>
      </c>
      <c r="AO3" s="21">
        <v>7</v>
      </c>
      <c r="AP3" s="21">
        <v>5</v>
      </c>
      <c r="AQ3" s="217">
        <v>8</v>
      </c>
      <c r="AR3" s="21">
        <v>10</v>
      </c>
      <c r="AS3" s="21">
        <v>4</v>
      </c>
      <c r="AT3" s="21">
        <v>8</v>
      </c>
      <c r="AU3" s="21">
        <v>10</v>
      </c>
      <c r="AV3" s="21">
        <v>0</v>
      </c>
      <c r="AW3" s="21">
        <v>9.35</v>
      </c>
      <c r="AX3" s="21">
        <v>9.35</v>
      </c>
      <c r="AY3" s="21">
        <v>1.125</v>
      </c>
      <c r="AZ3" s="130">
        <v>1.125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61"/>
      <c r="BO3" s="61"/>
      <c r="BP3" s="61"/>
      <c r="BQ3" s="72"/>
      <c r="BR3" s="61"/>
      <c r="BS3" s="22"/>
      <c r="BT3" s="23">
        <v>1</v>
      </c>
      <c r="BU3" s="23"/>
      <c r="BV3" s="23"/>
      <c r="BW3" s="23"/>
      <c r="BX3" s="23"/>
      <c r="BY3" s="23"/>
      <c r="BZ3" s="74"/>
      <c r="CA3" s="74"/>
      <c r="CB3" s="74"/>
      <c r="CC3" s="23"/>
      <c r="CD3" s="23">
        <v>1</v>
      </c>
      <c r="CE3" s="55"/>
      <c r="CF3" s="61"/>
      <c r="CG3" s="61"/>
      <c r="CH3" s="61"/>
      <c r="CI3" s="73"/>
      <c r="CJ3" s="62"/>
      <c r="CK3" s="22">
        <v>2677</v>
      </c>
      <c r="CL3" s="23">
        <v>2888</v>
      </c>
      <c r="CM3" s="23">
        <v>32</v>
      </c>
      <c r="CN3" s="23">
        <v>6</v>
      </c>
      <c r="CO3" s="23">
        <v>336</v>
      </c>
      <c r="CP3" s="23">
        <v>230</v>
      </c>
      <c r="CQ3" s="23"/>
      <c r="CR3" s="24"/>
      <c r="CS3" s="24"/>
      <c r="CT3" s="23"/>
      <c r="CU3" s="23"/>
      <c r="CV3" s="23">
        <v>1</v>
      </c>
      <c r="CW3" s="55"/>
      <c r="CX3" s="61"/>
      <c r="CY3" s="61"/>
      <c r="CZ3" s="61"/>
      <c r="DA3" s="73"/>
      <c r="DB3" s="62"/>
      <c r="DC3" s="22">
        <v>3665</v>
      </c>
      <c r="DD3" s="23">
        <v>3789</v>
      </c>
      <c r="DE3" s="23">
        <v>31</v>
      </c>
      <c r="DF3" s="23">
        <v>4</v>
      </c>
      <c r="DG3" s="23">
        <v>386</v>
      </c>
      <c r="DH3" s="23">
        <v>245</v>
      </c>
      <c r="DI3" s="23"/>
      <c r="DJ3" s="74"/>
      <c r="DK3" s="74"/>
      <c r="DL3" s="74"/>
      <c r="DM3" s="23">
        <v>851</v>
      </c>
      <c r="DN3" s="23">
        <v>3660</v>
      </c>
      <c r="DO3" s="55">
        <v>77</v>
      </c>
      <c r="DP3" s="61">
        <v>11.1</v>
      </c>
      <c r="DQ3" s="61">
        <v>9</v>
      </c>
      <c r="DR3" s="61">
        <v>17</v>
      </c>
      <c r="DS3" s="73">
        <v>3.62</v>
      </c>
      <c r="DT3" s="62">
        <v>33</v>
      </c>
      <c r="DU3" s="104">
        <v>4449</v>
      </c>
      <c r="DV3" s="26">
        <v>4687</v>
      </c>
      <c r="DW3" s="26">
        <v>42</v>
      </c>
      <c r="DX3" s="26">
        <v>4</v>
      </c>
      <c r="DY3" s="26">
        <v>444</v>
      </c>
      <c r="DZ3" s="26">
        <v>303</v>
      </c>
      <c r="EA3" s="26">
        <v>76.7</v>
      </c>
      <c r="EB3" s="26">
        <v>5.5</v>
      </c>
      <c r="EC3" s="26">
        <v>2.8</v>
      </c>
      <c r="ED3" s="78">
        <v>50.8</v>
      </c>
      <c r="EE3" s="26">
        <v>942</v>
      </c>
      <c r="EF3" s="26">
        <v>3698</v>
      </c>
      <c r="EG3" s="26">
        <v>70</v>
      </c>
      <c r="EH3" s="61">
        <v>8.8000000000000007</v>
      </c>
      <c r="EI3" s="26">
        <v>15</v>
      </c>
      <c r="EJ3" s="26">
        <v>12</v>
      </c>
      <c r="EK3" s="26">
        <v>3.17</v>
      </c>
      <c r="EL3" s="107">
        <v>33</v>
      </c>
      <c r="EN3" s="10">
        <v>1</v>
      </c>
      <c r="EO3" s="17" t="s">
        <v>78</v>
      </c>
      <c r="EP3" s="6">
        <v>1</v>
      </c>
      <c r="EQ3" s="49">
        <v>40421</v>
      </c>
      <c r="ER3" s="48">
        <v>42121</v>
      </c>
    </row>
    <row r="4" spans="1:148" x14ac:dyDescent="0.2">
      <c r="A4" s="150">
        <v>2</v>
      </c>
      <c r="B4" s="151" t="s">
        <v>300</v>
      </c>
      <c r="C4" s="11">
        <v>11.693671875</v>
      </c>
      <c r="D4" s="45" t="s">
        <v>93</v>
      </c>
      <c r="E4" s="14">
        <v>4</v>
      </c>
      <c r="F4" s="44">
        <v>34340</v>
      </c>
      <c r="G4" s="15">
        <v>31.745205479452054</v>
      </c>
      <c r="H4" s="15" t="s">
        <v>336</v>
      </c>
      <c r="I4" s="15">
        <v>21.317808219178083</v>
      </c>
      <c r="J4" s="15" t="s">
        <v>329</v>
      </c>
      <c r="K4" s="45">
        <v>76</v>
      </c>
      <c r="L4" s="45">
        <v>231</v>
      </c>
      <c r="M4" s="45">
        <v>4.97</v>
      </c>
      <c r="N4" s="157">
        <v>1</v>
      </c>
      <c r="O4" s="167">
        <v>0</v>
      </c>
      <c r="P4" s="168">
        <v>0</v>
      </c>
      <c r="Q4" s="168">
        <v>0</v>
      </c>
      <c r="R4" s="168">
        <v>0.91725073479538777</v>
      </c>
      <c r="S4" s="168">
        <v>0.91804050871408382</v>
      </c>
      <c r="T4" s="169">
        <v>0.91804050871408382</v>
      </c>
      <c r="U4" s="169">
        <v>0.82623645784267541</v>
      </c>
      <c r="V4" s="169">
        <v>0.13022351797862003</v>
      </c>
      <c r="W4" s="169">
        <v>9.3793103448275864E-2</v>
      </c>
      <c r="X4" s="169">
        <v>0.11200831071344794</v>
      </c>
      <c r="Y4" s="18">
        <v>0.10080747964210315</v>
      </c>
      <c r="Z4" s="19">
        <v>19.663013698630138</v>
      </c>
      <c r="AA4" s="20">
        <v>75.721013919892329</v>
      </c>
      <c r="AB4" s="71">
        <v>0.66927083333333337</v>
      </c>
      <c r="AC4" s="102">
        <v>12.780327868852458</v>
      </c>
      <c r="AD4" s="71">
        <v>0.73699999999999999</v>
      </c>
      <c r="AE4" s="71">
        <v>0.11199999999999999</v>
      </c>
      <c r="AF4" s="71">
        <v>3.4000000000000002E-2</v>
      </c>
      <c r="AG4" s="70">
        <v>0.57100000000000006</v>
      </c>
      <c r="AH4" s="20">
        <v>6.4838709677419351</v>
      </c>
      <c r="AI4" s="20">
        <v>0.20833333333333334</v>
      </c>
      <c r="AJ4" s="76">
        <v>4.18</v>
      </c>
      <c r="AK4" s="21">
        <v>6</v>
      </c>
      <c r="AL4" s="21">
        <v>6</v>
      </c>
      <c r="AM4" s="21">
        <v>3</v>
      </c>
      <c r="AN4" s="21">
        <v>10</v>
      </c>
      <c r="AO4" s="21">
        <v>5</v>
      </c>
      <c r="AP4" s="21">
        <v>8</v>
      </c>
      <c r="AQ4" s="21">
        <v>4</v>
      </c>
      <c r="AR4" s="21">
        <v>6</v>
      </c>
      <c r="AS4" s="21">
        <v>5</v>
      </c>
      <c r="AT4" s="21">
        <v>10</v>
      </c>
      <c r="AU4" s="21">
        <v>10</v>
      </c>
      <c r="AV4" s="21">
        <v>0</v>
      </c>
      <c r="AW4" s="21">
        <v>9.16</v>
      </c>
      <c r="AX4" s="21">
        <v>9.16</v>
      </c>
      <c r="AY4" s="21">
        <v>0.9375</v>
      </c>
      <c r="AZ4" s="130">
        <v>0.703125</v>
      </c>
      <c r="BA4" s="103"/>
      <c r="BB4" s="23">
        <v>1</v>
      </c>
      <c r="BC4" s="23"/>
      <c r="BD4" s="23"/>
      <c r="BE4" s="23"/>
      <c r="BF4" s="23"/>
      <c r="BG4" s="23"/>
      <c r="BH4" s="74"/>
      <c r="BI4" s="74"/>
      <c r="BJ4" s="74"/>
      <c r="BK4" s="23"/>
      <c r="BL4" s="23">
        <v>1</v>
      </c>
      <c r="BM4" s="55"/>
      <c r="BN4" s="61"/>
      <c r="BO4" s="61"/>
      <c r="BP4" s="61"/>
      <c r="BQ4" s="72"/>
      <c r="BR4" s="61"/>
      <c r="BS4" s="22"/>
      <c r="BT4" s="23">
        <v>1</v>
      </c>
      <c r="BU4" s="23"/>
      <c r="BV4" s="23"/>
      <c r="BW4" s="23"/>
      <c r="BX4" s="23"/>
      <c r="BY4" s="23"/>
      <c r="BZ4" s="74"/>
      <c r="CA4" s="74"/>
      <c r="CB4" s="74"/>
      <c r="CC4" s="23"/>
      <c r="CD4" s="23">
        <v>1</v>
      </c>
      <c r="CE4" s="55"/>
      <c r="CF4" s="61"/>
      <c r="CG4" s="61"/>
      <c r="CH4" s="61"/>
      <c r="CI4" s="73"/>
      <c r="CJ4" s="62"/>
      <c r="CK4" s="22"/>
      <c r="CL4" s="23">
        <v>1</v>
      </c>
      <c r="CM4" s="23"/>
      <c r="CN4" s="23"/>
      <c r="CO4" s="23"/>
      <c r="CP4" s="23"/>
      <c r="CQ4" s="23"/>
      <c r="CR4" s="24"/>
      <c r="CS4" s="24"/>
      <c r="CT4" s="23"/>
      <c r="CU4" s="23"/>
      <c r="CV4" s="23">
        <v>1</v>
      </c>
      <c r="CW4" s="55"/>
      <c r="CX4" s="61"/>
      <c r="CY4" s="61"/>
      <c r="CZ4" s="61"/>
      <c r="DA4" s="73"/>
      <c r="DB4" s="62"/>
      <c r="DC4" s="22">
        <v>4057</v>
      </c>
      <c r="DD4" s="23">
        <v>4423</v>
      </c>
      <c r="DE4" s="23">
        <v>40</v>
      </c>
      <c r="DF4" s="23">
        <v>10</v>
      </c>
      <c r="DG4" s="23">
        <v>384</v>
      </c>
      <c r="DH4" s="23">
        <v>257</v>
      </c>
      <c r="DI4" s="23">
        <v>73.7</v>
      </c>
      <c r="DJ4" s="74">
        <v>11.2</v>
      </c>
      <c r="DK4" s="74">
        <v>3.8</v>
      </c>
      <c r="DL4" s="74">
        <v>57.1</v>
      </c>
      <c r="DM4" s="23">
        <v>402</v>
      </c>
      <c r="DN4" s="23">
        <v>3087</v>
      </c>
      <c r="DO4" s="55">
        <v>62</v>
      </c>
      <c r="DP4" s="61">
        <v>6.4838709677419351</v>
      </c>
      <c r="DQ4" s="61">
        <v>4</v>
      </c>
      <c r="DR4" s="61">
        <v>13</v>
      </c>
      <c r="DS4" s="73">
        <v>4.18</v>
      </c>
      <c r="DT4" s="62">
        <v>13</v>
      </c>
      <c r="DU4" s="104">
        <v>3898</v>
      </c>
      <c r="DV4" s="26">
        <v>4246</v>
      </c>
      <c r="DW4" s="26">
        <v>25</v>
      </c>
      <c r="DX4" s="26">
        <v>18</v>
      </c>
      <c r="DY4" s="26">
        <v>467</v>
      </c>
      <c r="DZ4" s="26">
        <v>305</v>
      </c>
      <c r="EA4" s="26">
        <v>72.7</v>
      </c>
      <c r="EB4" s="26">
        <v>4.2</v>
      </c>
      <c r="EC4" s="26">
        <v>3.4</v>
      </c>
      <c r="ED4" s="78">
        <v>39.299999999999997</v>
      </c>
      <c r="EE4" s="26">
        <v>204</v>
      </c>
      <c r="EF4" s="26">
        <v>2175</v>
      </c>
      <c r="EG4" s="26">
        <v>24</v>
      </c>
      <c r="EH4" s="61">
        <v>4.3</v>
      </c>
      <c r="EI4" s="26">
        <v>3</v>
      </c>
      <c r="EJ4" s="26">
        <v>5</v>
      </c>
      <c r="EK4" s="26">
        <v>3.23</v>
      </c>
      <c r="EL4" s="107">
        <v>7</v>
      </c>
      <c r="EN4" s="10">
        <v>2</v>
      </c>
      <c r="EO4" s="17" t="s">
        <v>79</v>
      </c>
      <c r="EP4" s="6">
        <v>1</v>
      </c>
      <c r="EQ4" s="49">
        <v>40786</v>
      </c>
    </row>
    <row r="5" spans="1:148" x14ac:dyDescent="0.2">
      <c r="A5" s="150">
        <v>3</v>
      </c>
      <c r="B5" s="151" t="s">
        <v>305</v>
      </c>
      <c r="C5" s="11">
        <v>4.750375</v>
      </c>
      <c r="D5" s="45" t="s">
        <v>148</v>
      </c>
      <c r="E5" s="14">
        <v>3</v>
      </c>
      <c r="F5" s="44">
        <v>33389</v>
      </c>
      <c r="G5" s="15">
        <v>34.350684931506848</v>
      </c>
      <c r="H5" s="15" t="s">
        <v>349</v>
      </c>
      <c r="I5" s="15">
        <v>23.923287671232877</v>
      </c>
      <c r="J5" s="15" t="s">
        <v>352</v>
      </c>
      <c r="K5" s="45">
        <v>75</v>
      </c>
      <c r="L5" s="45">
        <v>226</v>
      </c>
      <c r="M5" s="45">
        <v>4.87</v>
      </c>
      <c r="N5" s="157">
        <v>4</v>
      </c>
      <c r="O5" s="167">
        <v>0</v>
      </c>
      <c r="P5" s="168">
        <v>9.4112497264171591E-3</v>
      </c>
      <c r="Q5" s="168">
        <v>2.1911000677659814E-2</v>
      </c>
      <c r="R5" s="168">
        <v>0.89974293059125965</v>
      </c>
      <c r="S5" s="168">
        <v>0.81038469623712428</v>
      </c>
      <c r="T5" s="169">
        <v>0.85506381341419191</v>
      </c>
      <c r="U5" s="169">
        <v>0.76955743207277272</v>
      </c>
      <c r="V5" s="169">
        <v>0</v>
      </c>
      <c r="W5" s="169">
        <v>8.4745762711864403E-2</v>
      </c>
      <c r="X5" s="169">
        <v>8.4745762711864403E-2</v>
      </c>
      <c r="Y5" s="18">
        <v>7.6271186440677971E-2</v>
      </c>
      <c r="Z5" s="19">
        <v>22.268493150684932</v>
      </c>
      <c r="AA5" s="20">
        <v>80.356791891584294</v>
      </c>
      <c r="AB5" s="71">
        <v>0.62790697674418605</v>
      </c>
      <c r="AC5" s="102">
        <v>14.277777777777779</v>
      </c>
      <c r="AD5" s="71">
        <v>0.72900000000000009</v>
      </c>
      <c r="AE5" s="71">
        <v>5.7999999999999996E-2</v>
      </c>
      <c r="AF5" s="71">
        <v>2.4E-2</v>
      </c>
      <c r="AG5" s="70">
        <v>0.442</v>
      </c>
      <c r="AH5" s="20">
        <v>3.8</v>
      </c>
      <c r="AI5" s="20">
        <v>6.25E-2</v>
      </c>
      <c r="AJ5" s="76">
        <v>1.35</v>
      </c>
      <c r="AK5" s="21">
        <v>0</v>
      </c>
      <c r="AL5" s="21">
        <v>10</v>
      </c>
      <c r="AM5" s="21">
        <v>2</v>
      </c>
      <c r="AN5" s="21">
        <v>3</v>
      </c>
      <c r="AO5" s="21">
        <v>9</v>
      </c>
      <c r="AP5" s="21">
        <v>2</v>
      </c>
      <c r="AQ5" s="21">
        <v>3</v>
      </c>
      <c r="AR5" s="21">
        <v>1</v>
      </c>
      <c r="AS5" s="21">
        <v>0</v>
      </c>
      <c r="AT5" s="21">
        <v>0</v>
      </c>
      <c r="AU5" s="21">
        <v>3</v>
      </c>
      <c r="AV5" s="21">
        <v>0</v>
      </c>
      <c r="AW5" s="21">
        <v>7.7900000000000009</v>
      </c>
      <c r="AX5" s="21">
        <v>6.2320000000000011</v>
      </c>
      <c r="AY5" s="21">
        <v>0.15</v>
      </c>
      <c r="AZ5" s="130">
        <v>7.4999999999999997E-2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25">
        <v>43</v>
      </c>
      <c r="BT5" s="26">
        <v>4569</v>
      </c>
      <c r="BU5" s="26">
        <v>0</v>
      </c>
      <c r="BV5" s="26">
        <v>0</v>
      </c>
      <c r="BW5" s="26">
        <v>4</v>
      </c>
      <c r="BX5" s="26">
        <v>3</v>
      </c>
      <c r="BY5" s="26"/>
      <c r="BZ5" s="78"/>
      <c r="CA5" s="78"/>
      <c r="CB5" s="78"/>
      <c r="CC5" s="26"/>
      <c r="CD5" s="26">
        <v>1</v>
      </c>
      <c r="CE5" s="56"/>
      <c r="CF5" s="61"/>
      <c r="CG5" s="59"/>
      <c r="CH5" s="59"/>
      <c r="CI5" s="79"/>
      <c r="CJ5" s="60"/>
      <c r="CK5" s="25">
        <v>97</v>
      </c>
      <c r="CL5" s="26">
        <v>4427</v>
      </c>
      <c r="CM5" s="26">
        <v>1</v>
      </c>
      <c r="CN5" s="26">
        <v>0</v>
      </c>
      <c r="CO5" s="26">
        <v>10</v>
      </c>
      <c r="CP5" s="26">
        <v>7</v>
      </c>
      <c r="CQ5" s="26"/>
      <c r="CR5" s="27"/>
      <c r="CS5" s="27"/>
      <c r="CT5" s="26"/>
      <c r="CU5" s="26"/>
      <c r="CV5" s="26">
        <v>1</v>
      </c>
      <c r="CW5" s="56"/>
      <c r="CX5" s="61"/>
      <c r="CY5" s="59"/>
      <c r="CZ5" s="59"/>
      <c r="DA5" s="79"/>
      <c r="DB5" s="60"/>
      <c r="DC5" s="25">
        <v>4200</v>
      </c>
      <c r="DD5" s="26">
        <v>4668</v>
      </c>
      <c r="DE5" s="26">
        <v>32</v>
      </c>
      <c r="DF5" s="26">
        <v>3</v>
      </c>
      <c r="DG5" s="26">
        <v>403</v>
      </c>
      <c r="DH5" s="26">
        <v>250</v>
      </c>
      <c r="DI5" s="26"/>
      <c r="DJ5" s="78"/>
      <c r="DK5" s="78"/>
      <c r="DL5" s="78"/>
      <c r="DM5" s="26"/>
      <c r="DN5" s="26">
        <v>1</v>
      </c>
      <c r="DO5" s="56"/>
      <c r="DP5" s="61"/>
      <c r="DQ5" s="59"/>
      <c r="DR5" s="59"/>
      <c r="DS5" s="79"/>
      <c r="DT5" s="60"/>
      <c r="DU5" s="104">
        <v>3855</v>
      </c>
      <c r="DV5" s="26">
        <v>4757</v>
      </c>
      <c r="DW5" s="26">
        <v>29</v>
      </c>
      <c r="DX5" s="26">
        <v>7</v>
      </c>
      <c r="DY5" s="26">
        <v>430</v>
      </c>
      <c r="DZ5" s="26">
        <v>270</v>
      </c>
      <c r="EA5" s="26">
        <v>72.900000000000006</v>
      </c>
      <c r="EB5" s="26">
        <v>5.8</v>
      </c>
      <c r="EC5" s="26">
        <v>2.4</v>
      </c>
      <c r="ED5" s="78">
        <v>44.2</v>
      </c>
      <c r="EE5" s="26">
        <v>250</v>
      </c>
      <c r="EF5" s="26">
        <v>2950</v>
      </c>
      <c r="EG5" s="26">
        <v>48</v>
      </c>
      <c r="EH5" s="61">
        <v>3.8</v>
      </c>
      <c r="EI5" s="26">
        <v>6</v>
      </c>
      <c r="EJ5" s="26">
        <v>3</v>
      </c>
      <c r="EK5" s="26">
        <v>1.35</v>
      </c>
      <c r="EL5" s="107">
        <v>5</v>
      </c>
      <c r="EM5" s="52"/>
      <c r="EN5" s="4">
        <v>3</v>
      </c>
      <c r="EO5" s="17" t="s">
        <v>81</v>
      </c>
      <c r="EP5" s="6">
        <v>0.9</v>
      </c>
      <c r="EQ5" s="49">
        <v>41152</v>
      </c>
    </row>
    <row r="6" spans="1:148" x14ac:dyDescent="0.2">
      <c r="A6" s="150">
        <v>4</v>
      </c>
      <c r="B6" s="151" t="s">
        <v>306</v>
      </c>
      <c r="C6" s="11">
        <v>4.5687499999999996</v>
      </c>
      <c r="D6" s="45" t="s">
        <v>112</v>
      </c>
      <c r="E6" s="14">
        <v>5</v>
      </c>
      <c r="F6" s="44">
        <v>34135</v>
      </c>
      <c r="G6" s="15">
        <v>32.30684931506849</v>
      </c>
      <c r="H6" s="15" t="s">
        <v>336</v>
      </c>
      <c r="I6" s="15">
        <v>21.87945205479452</v>
      </c>
      <c r="J6" s="15" t="s">
        <v>327</v>
      </c>
      <c r="K6" s="45">
        <v>75</v>
      </c>
      <c r="L6" s="45">
        <v>226</v>
      </c>
      <c r="M6" s="45">
        <v>4.63</v>
      </c>
      <c r="N6" s="157">
        <v>5</v>
      </c>
      <c r="O6" s="167">
        <v>0</v>
      </c>
      <c r="P6" s="168">
        <v>0</v>
      </c>
      <c r="Q6" s="168">
        <v>0.9689119170984456</v>
      </c>
      <c r="R6" s="168">
        <v>0.93943101866014067</v>
      </c>
      <c r="S6" s="168">
        <v>0.9353782013103038</v>
      </c>
      <c r="T6" s="169">
        <v>0.95214505920437476</v>
      </c>
      <c r="U6" s="169">
        <v>0.80932330032371858</v>
      </c>
      <c r="V6" s="169">
        <v>0</v>
      </c>
      <c r="W6" s="169">
        <v>0.280437756497948</v>
      </c>
      <c r="X6" s="169">
        <v>0.280437756497948</v>
      </c>
      <c r="Y6" s="18">
        <v>0.23837209302325579</v>
      </c>
      <c r="Z6" s="19">
        <v>19.224657534246575</v>
      </c>
      <c r="AA6" s="20">
        <v>98.359082903480683</v>
      </c>
      <c r="AB6" s="71">
        <v>0.68181818181818177</v>
      </c>
      <c r="AC6" s="102">
        <v>11.633333333333333</v>
      </c>
      <c r="AD6" s="71">
        <v>0.78099999999999992</v>
      </c>
      <c r="AE6" s="71">
        <v>4.0999999999999995E-2</v>
      </c>
      <c r="AF6" s="71">
        <v>3.1E-2</v>
      </c>
      <c r="AG6" s="70">
        <v>0.40399999999999997</v>
      </c>
      <c r="AH6" s="20">
        <v>6.3</v>
      </c>
      <c r="AI6" s="20">
        <v>0.14473684210526316</v>
      </c>
      <c r="AJ6" s="76">
        <v>2.35</v>
      </c>
      <c r="AK6" s="21">
        <v>7</v>
      </c>
      <c r="AL6" s="21">
        <v>4</v>
      </c>
      <c r="AM6" s="21">
        <v>8</v>
      </c>
      <c r="AN6" s="21">
        <v>0</v>
      </c>
      <c r="AO6" s="21">
        <v>6</v>
      </c>
      <c r="AP6" s="21">
        <v>0</v>
      </c>
      <c r="AQ6" s="21">
        <v>9</v>
      </c>
      <c r="AR6" s="21">
        <v>6</v>
      </c>
      <c r="AS6" s="21">
        <v>2</v>
      </c>
      <c r="AT6" s="21">
        <v>4</v>
      </c>
      <c r="AU6" s="21">
        <v>1</v>
      </c>
      <c r="AV6" s="21">
        <v>0</v>
      </c>
      <c r="AW6" s="21">
        <v>5.7</v>
      </c>
      <c r="AX6" s="21">
        <v>5.7</v>
      </c>
      <c r="AY6" s="21">
        <v>0.78749999999999998</v>
      </c>
      <c r="AZ6" s="130">
        <v>0.78749999999999998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59"/>
      <c r="BS6" s="25"/>
      <c r="BT6" s="26">
        <v>1</v>
      </c>
      <c r="BU6" s="26"/>
      <c r="BV6" s="26"/>
      <c r="BW6" s="26"/>
      <c r="BX6" s="26"/>
      <c r="BY6" s="26"/>
      <c r="BZ6" s="78"/>
      <c r="CA6" s="78"/>
      <c r="CB6" s="78"/>
      <c r="CC6" s="26"/>
      <c r="CD6" s="26">
        <v>1</v>
      </c>
      <c r="CE6" s="56"/>
      <c r="CF6" s="61"/>
      <c r="CG6" s="59"/>
      <c r="CH6" s="59"/>
      <c r="CI6" s="79"/>
      <c r="CJ6" s="60"/>
      <c r="CK6" s="25">
        <v>3740</v>
      </c>
      <c r="CL6" s="26">
        <v>3860</v>
      </c>
      <c r="CM6" s="26">
        <v>29</v>
      </c>
      <c r="CN6" s="26">
        <v>11</v>
      </c>
      <c r="CO6" s="26">
        <v>478</v>
      </c>
      <c r="CP6" s="26">
        <v>318</v>
      </c>
      <c r="CQ6" s="26"/>
      <c r="CR6" s="27"/>
      <c r="CS6" s="27"/>
      <c r="CT6" s="26"/>
      <c r="CU6" s="26"/>
      <c r="CV6" s="26">
        <v>1</v>
      </c>
      <c r="CW6" s="56"/>
      <c r="CX6" s="61"/>
      <c r="CY6" s="59"/>
      <c r="CZ6" s="59"/>
      <c r="DA6" s="79"/>
      <c r="DB6" s="60"/>
      <c r="DC6" s="25">
        <v>3071</v>
      </c>
      <c r="DD6" s="26">
        <v>3269</v>
      </c>
      <c r="DE6" s="26">
        <v>24</v>
      </c>
      <c r="DF6" s="26">
        <v>9</v>
      </c>
      <c r="DG6" s="26">
        <v>371</v>
      </c>
      <c r="DH6" s="26">
        <v>248</v>
      </c>
      <c r="DI6" s="26"/>
      <c r="DJ6" s="78"/>
      <c r="DK6" s="78"/>
      <c r="DL6" s="78"/>
      <c r="DM6" s="26"/>
      <c r="DN6" s="26">
        <v>1</v>
      </c>
      <c r="DO6" s="56"/>
      <c r="DP6" s="61"/>
      <c r="DQ6" s="59"/>
      <c r="DR6" s="59"/>
      <c r="DS6" s="79"/>
      <c r="DT6" s="60"/>
      <c r="DU6" s="104">
        <v>3141</v>
      </c>
      <c r="DV6" s="26">
        <v>3358</v>
      </c>
      <c r="DW6" s="26">
        <v>22</v>
      </c>
      <c r="DX6" s="26">
        <v>5</v>
      </c>
      <c r="DY6" s="26">
        <v>396</v>
      </c>
      <c r="DZ6" s="26">
        <v>270</v>
      </c>
      <c r="EA6" s="26">
        <v>78.099999999999994</v>
      </c>
      <c r="EB6" s="26">
        <v>4.0999999999999996</v>
      </c>
      <c r="EC6" s="26">
        <v>3.1</v>
      </c>
      <c r="ED6" s="78">
        <v>40.4</v>
      </c>
      <c r="EE6" s="26">
        <v>820</v>
      </c>
      <c r="EF6" s="26">
        <v>2924</v>
      </c>
      <c r="EG6" s="26">
        <v>76</v>
      </c>
      <c r="EH6" s="61">
        <v>6.3</v>
      </c>
      <c r="EI6" s="26">
        <v>10</v>
      </c>
      <c r="EJ6" s="26">
        <v>11</v>
      </c>
      <c r="EK6" s="26">
        <v>2.35</v>
      </c>
      <c r="EL6" s="107">
        <v>30</v>
      </c>
      <c r="EM6" s="52"/>
      <c r="EN6" s="4">
        <v>4</v>
      </c>
      <c r="EO6" s="17" t="s">
        <v>83</v>
      </c>
      <c r="EP6" s="6">
        <v>0.9</v>
      </c>
      <c r="EQ6" s="49">
        <v>41517</v>
      </c>
    </row>
    <row r="7" spans="1:148" x14ac:dyDescent="0.2">
      <c r="A7" s="150">
        <v>5</v>
      </c>
      <c r="B7" s="151" t="s">
        <v>304</v>
      </c>
      <c r="C7" s="11">
        <v>4.3087499999999999</v>
      </c>
      <c r="D7" s="45" t="s">
        <v>151</v>
      </c>
      <c r="E7" s="14">
        <v>5</v>
      </c>
      <c r="F7" s="44">
        <v>34084</v>
      </c>
      <c r="G7" s="15">
        <v>32.446575342465756</v>
      </c>
      <c r="H7" s="15" t="s">
        <v>349</v>
      </c>
      <c r="I7" s="15">
        <v>22.019178082191782</v>
      </c>
      <c r="J7" s="15" t="s">
        <v>331</v>
      </c>
      <c r="K7" s="45">
        <v>76</v>
      </c>
      <c r="L7" s="45">
        <v>230</v>
      </c>
      <c r="M7" s="45">
        <v>5.14</v>
      </c>
      <c r="N7" s="157">
        <v>3</v>
      </c>
      <c r="O7" s="167">
        <v>0</v>
      </c>
      <c r="P7" s="168">
        <v>0.96716070909619301</v>
      </c>
      <c r="Q7" s="168">
        <v>0.61272545090180364</v>
      </c>
      <c r="R7" s="168">
        <v>0.96242774566473988</v>
      </c>
      <c r="S7" s="168">
        <v>0.96066565809379723</v>
      </c>
      <c r="T7" s="169">
        <v>0.96391318359499512</v>
      </c>
      <c r="U7" s="169">
        <v>0.8193262060557458</v>
      </c>
      <c r="V7" s="169">
        <v>0</v>
      </c>
      <c r="W7" s="169">
        <v>5.7870370370370367E-3</v>
      </c>
      <c r="X7" s="169">
        <v>5.7870370370370367E-3</v>
      </c>
      <c r="Y7" s="18">
        <v>4.9189814814814808E-3</v>
      </c>
      <c r="Z7" s="19">
        <v>18.361643835616437</v>
      </c>
      <c r="AA7" s="20">
        <v>65.903025940095105</v>
      </c>
      <c r="AB7" s="71">
        <v>0.66334991708126034</v>
      </c>
      <c r="AC7" s="102">
        <v>11.219081272084805</v>
      </c>
      <c r="AD7" s="71">
        <v>0.71400000000000008</v>
      </c>
      <c r="AE7" s="71">
        <v>5.5999999999999994E-2</v>
      </c>
      <c r="AF7" s="71">
        <v>0.03</v>
      </c>
      <c r="AG7" s="70">
        <v>0.45299999999999996</v>
      </c>
      <c r="AH7" s="20">
        <v>0.4</v>
      </c>
      <c r="AI7" s="20">
        <v>0</v>
      </c>
      <c r="AJ7" s="76">
        <v>0.09</v>
      </c>
      <c r="AK7" s="21">
        <v>10</v>
      </c>
      <c r="AL7" s="21">
        <v>3</v>
      </c>
      <c r="AM7" s="21">
        <v>1</v>
      </c>
      <c r="AN7" s="21">
        <v>3</v>
      </c>
      <c r="AO7" s="21">
        <v>7</v>
      </c>
      <c r="AP7" s="21">
        <v>2</v>
      </c>
      <c r="AQ7" s="21">
        <v>0</v>
      </c>
      <c r="AR7" s="21">
        <v>0</v>
      </c>
      <c r="AS7" s="21">
        <v>0</v>
      </c>
      <c r="AT7" s="21">
        <v>0</v>
      </c>
      <c r="AU7" s="21">
        <v>3</v>
      </c>
      <c r="AV7" s="21">
        <v>0</v>
      </c>
      <c r="AW7" s="21">
        <v>4.49</v>
      </c>
      <c r="AX7" s="21">
        <v>3.3675000000000002</v>
      </c>
      <c r="AY7" s="21">
        <v>0</v>
      </c>
      <c r="AZ7" s="130">
        <v>0</v>
      </c>
      <c r="BA7" s="104"/>
      <c r="BB7" s="26">
        <v>1</v>
      </c>
      <c r="BC7" s="26"/>
      <c r="BD7" s="26"/>
      <c r="BE7" s="26"/>
      <c r="BF7" s="26"/>
      <c r="BG7" s="26"/>
      <c r="BH7" s="78"/>
      <c r="BI7" s="78"/>
      <c r="BJ7" s="78"/>
      <c r="BK7" s="26"/>
      <c r="BL7" s="26">
        <v>1</v>
      </c>
      <c r="BM7" s="56"/>
      <c r="BN7" s="61"/>
      <c r="BO7" s="59"/>
      <c r="BP7" s="59"/>
      <c r="BQ7" s="80"/>
      <c r="BR7" s="59"/>
      <c r="BS7" s="25">
        <v>3328</v>
      </c>
      <c r="BT7" s="26">
        <v>3441</v>
      </c>
      <c r="BU7" s="26">
        <v>16</v>
      </c>
      <c r="BV7" s="26">
        <v>18</v>
      </c>
      <c r="BW7" s="26">
        <v>473</v>
      </c>
      <c r="BX7" s="26">
        <v>305</v>
      </c>
      <c r="BY7" s="26"/>
      <c r="BZ7" s="78"/>
      <c r="CA7" s="78"/>
      <c r="CB7" s="78"/>
      <c r="CC7" s="26"/>
      <c r="CD7" s="26">
        <v>1</v>
      </c>
      <c r="CE7" s="56"/>
      <c r="CF7" s="61"/>
      <c r="CG7" s="59"/>
      <c r="CH7" s="59"/>
      <c r="CI7" s="79"/>
      <c r="CJ7" s="60"/>
      <c r="CK7" s="25">
        <v>2446</v>
      </c>
      <c r="CL7" s="26">
        <v>3992</v>
      </c>
      <c r="CM7" s="26">
        <v>15</v>
      </c>
      <c r="CN7" s="26">
        <v>13</v>
      </c>
      <c r="CO7" s="26">
        <v>309</v>
      </c>
      <c r="CP7" s="26">
        <v>200</v>
      </c>
      <c r="CQ7" s="26"/>
      <c r="CR7" s="27"/>
      <c r="CS7" s="27"/>
      <c r="CT7" s="26"/>
      <c r="CU7" s="26"/>
      <c r="CV7" s="26">
        <v>1</v>
      </c>
      <c r="CW7" s="56"/>
      <c r="CX7" s="61"/>
      <c r="CY7" s="59"/>
      <c r="CZ7" s="59"/>
      <c r="DA7" s="79"/>
      <c r="DB7" s="60"/>
      <c r="DC7" s="25">
        <v>4662</v>
      </c>
      <c r="DD7" s="26">
        <v>4844</v>
      </c>
      <c r="DE7" s="26">
        <v>37</v>
      </c>
      <c r="DF7" s="26">
        <v>15</v>
      </c>
      <c r="DG7" s="26">
        <v>603</v>
      </c>
      <c r="DH7" s="26">
        <v>400</v>
      </c>
      <c r="DI7" s="26"/>
      <c r="DJ7" s="78"/>
      <c r="DK7" s="78"/>
      <c r="DL7" s="78"/>
      <c r="DM7" s="26"/>
      <c r="DN7" s="26">
        <v>1</v>
      </c>
      <c r="DO7" s="56"/>
      <c r="DP7" s="61"/>
      <c r="DQ7" s="59"/>
      <c r="DR7" s="59"/>
      <c r="DS7" s="79"/>
      <c r="DT7" s="60"/>
      <c r="DU7" s="104">
        <v>3175</v>
      </c>
      <c r="DV7" s="26">
        <v>3305</v>
      </c>
      <c r="DW7" s="26">
        <v>15</v>
      </c>
      <c r="DX7" s="26">
        <v>8</v>
      </c>
      <c r="DY7" s="26">
        <v>457</v>
      </c>
      <c r="DZ7" s="26">
        <v>283</v>
      </c>
      <c r="EA7" s="26">
        <v>71.400000000000006</v>
      </c>
      <c r="EB7" s="26">
        <v>5.6</v>
      </c>
      <c r="EC7" s="26">
        <v>3</v>
      </c>
      <c r="ED7" s="78">
        <v>45.3</v>
      </c>
      <c r="EE7" s="26">
        <v>10</v>
      </c>
      <c r="EF7" s="26">
        <v>1728</v>
      </c>
      <c r="EG7" s="26">
        <v>16</v>
      </c>
      <c r="EH7" s="61">
        <v>0.4</v>
      </c>
      <c r="EI7" s="26">
        <v>1</v>
      </c>
      <c r="EJ7" s="26">
        <v>0</v>
      </c>
      <c r="EK7" s="26">
        <v>0.09</v>
      </c>
      <c r="EL7" s="107">
        <v>0</v>
      </c>
      <c r="EM7" s="52"/>
      <c r="EN7" s="4">
        <v>5</v>
      </c>
      <c r="EO7" s="17" t="s">
        <v>85</v>
      </c>
      <c r="EP7" s="6">
        <v>0.85</v>
      </c>
      <c r="EQ7" s="49">
        <v>41882</v>
      </c>
    </row>
    <row r="8" spans="1:148" x14ac:dyDescent="0.2">
      <c r="A8" s="150">
        <v>6</v>
      </c>
      <c r="B8" s="151" t="s">
        <v>302</v>
      </c>
      <c r="C8" s="11">
        <v>4.3012500000000005</v>
      </c>
      <c r="D8" s="45" t="s">
        <v>303</v>
      </c>
      <c r="E8" s="14">
        <v>7</v>
      </c>
      <c r="F8" s="44">
        <v>33387</v>
      </c>
      <c r="G8" s="15">
        <v>34.356164383561641</v>
      </c>
      <c r="H8" s="15" t="s">
        <v>349</v>
      </c>
      <c r="I8" s="15">
        <v>23.92876712328767</v>
      </c>
      <c r="J8" s="15" t="s">
        <v>331</v>
      </c>
      <c r="K8" s="45">
        <v>74</v>
      </c>
      <c r="L8" s="45">
        <v>220</v>
      </c>
      <c r="M8" s="45">
        <v>4.8</v>
      </c>
      <c r="N8" s="157">
        <v>3</v>
      </c>
      <c r="O8" s="167">
        <v>0</v>
      </c>
      <c r="P8" s="168">
        <v>0.24469525959367946</v>
      </c>
      <c r="Q8" s="168">
        <v>0.37509912767644726</v>
      </c>
      <c r="R8" s="168">
        <v>0.99088471849865956</v>
      </c>
      <c r="S8" s="168">
        <v>0.95790480746232953</v>
      </c>
      <c r="T8" s="169">
        <v>0.97439476298049454</v>
      </c>
      <c r="U8" s="169">
        <v>0.73079607223537091</v>
      </c>
      <c r="V8" s="169">
        <v>0</v>
      </c>
      <c r="W8" s="169">
        <v>5.5481580115401684E-2</v>
      </c>
      <c r="X8" s="169">
        <v>5.5481580115401684E-2</v>
      </c>
      <c r="Y8" s="18">
        <v>4.1611185086551261E-2</v>
      </c>
      <c r="Z8" s="19">
        <v>22.273972602739725</v>
      </c>
      <c r="AA8" s="20">
        <v>82.887249228395063</v>
      </c>
      <c r="AB8" s="71">
        <v>0.64539007092198586</v>
      </c>
      <c r="AC8" s="102">
        <v>14.67032967032967</v>
      </c>
      <c r="AD8" s="71">
        <v>0.754</v>
      </c>
      <c r="AE8" s="71">
        <v>5.9000000000000004E-2</v>
      </c>
      <c r="AF8" s="71">
        <v>3.6000000000000004E-2</v>
      </c>
      <c r="AG8" s="70">
        <v>0.52800000000000002</v>
      </c>
      <c r="AH8" s="20">
        <v>3.2</v>
      </c>
      <c r="AI8" s="20">
        <v>7.1428571428571425E-2</v>
      </c>
      <c r="AJ8" s="76">
        <v>0.36</v>
      </c>
      <c r="AK8" s="21">
        <v>0</v>
      </c>
      <c r="AL8" s="21">
        <v>10</v>
      </c>
      <c r="AM8" s="21">
        <v>5</v>
      </c>
      <c r="AN8" s="21">
        <v>3</v>
      </c>
      <c r="AO8" s="21">
        <v>4</v>
      </c>
      <c r="AP8" s="21">
        <v>6</v>
      </c>
      <c r="AQ8" s="21">
        <v>1</v>
      </c>
      <c r="AR8" s="21">
        <v>0</v>
      </c>
      <c r="AS8" s="21">
        <v>0</v>
      </c>
      <c r="AT8" s="21">
        <v>0</v>
      </c>
      <c r="AU8" s="21">
        <v>3</v>
      </c>
      <c r="AV8" s="21">
        <v>0</v>
      </c>
      <c r="AW8" s="21">
        <v>8.4700000000000006</v>
      </c>
      <c r="AX8" s="21">
        <v>6.3525000000000009</v>
      </c>
      <c r="AY8" s="21">
        <v>3.7499999999999999E-2</v>
      </c>
      <c r="AZ8" s="130">
        <v>0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/>
      <c r="BL8" s="26">
        <v>1</v>
      </c>
      <c r="BM8" s="56"/>
      <c r="BN8" s="61"/>
      <c r="BO8" s="59"/>
      <c r="BP8" s="59"/>
      <c r="BQ8" s="80"/>
      <c r="BR8" s="59"/>
      <c r="BS8" s="25">
        <v>542</v>
      </c>
      <c r="BT8" s="26">
        <v>2215</v>
      </c>
      <c r="BU8" s="26">
        <v>7</v>
      </c>
      <c r="BV8" s="26">
        <v>3</v>
      </c>
      <c r="BW8" s="26">
        <v>138</v>
      </c>
      <c r="BX8" s="26">
        <v>78</v>
      </c>
      <c r="BY8" s="26"/>
      <c r="BZ8" s="78"/>
      <c r="CA8" s="78"/>
      <c r="CB8" s="78"/>
      <c r="CC8" s="26"/>
      <c r="CD8" s="26">
        <v>1</v>
      </c>
      <c r="CE8" s="56"/>
      <c r="CF8" s="61"/>
      <c r="CG8" s="59"/>
      <c r="CH8" s="59"/>
      <c r="CI8" s="79"/>
      <c r="CJ8" s="60"/>
      <c r="CK8" s="25">
        <v>946</v>
      </c>
      <c r="CL8" s="26">
        <v>2522</v>
      </c>
      <c r="CM8" s="26">
        <v>7</v>
      </c>
      <c r="CN8" s="26">
        <v>3</v>
      </c>
      <c r="CO8" s="26">
        <v>138</v>
      </c>
      <c r="CP8" s="26">
        <v>78</v>
      </c>
      <c r="CQ8" s="26"/>
      <c r="CR8" s="27"/>
      <c r="CS8" s="27"/>
      <c r="CT8" s="26"/>
      <c r="CU8" s="26"/>
      <c r="CV8" s="26">
        <v>1</v>
      </c>
      <c r="CW8" s="56"/>
      <c r="CX8" s="61"/>
      <c r="CY8" s="59"/>
      <c r="CZ8" s="59"/>
      <c r="DA8" s="79"/>
      <c r="DB8" s="60"/>
      <c r="DC8" s="25">
        <v>3696</v>
      </c>
      <c r="DD8" s="26">
        <v>3730</v>
      </c>
      <c r="DE8" s="26">
        <v>23</v>
      </c>
      <c r="DF8" s="26">
        <v>11</v>
      </c>
      <c r="DG8" s="26">
        <v>478</v>
      </c>
      <c r="DH8" s="26">
        <v>297</v>
      </c>
      <c r="DI8" s="26"/>
      <c r="DJ8" s="78"/>
      <c r="DK8" s="78"/>
      <c r="DL8" s="78"/>
      <c r="DM8" s="26"/>
      <c r="DN8" s="26">
        <v>1</v>
      </c>
      <c r="DO8" s="56"/>
      <c r="DP8" s="61"/>
      <c r="DQ8" s="59"/>
      <c r="DR8" s="59"/>
      <c r="DS8" s="79"/>
      <c r="DT8" s="60"/>
      <c r="DU8" s="104">
        <v>4005</v>
      </c>
      <c r="DV8" s="26">
        <v>4181</v>
      </c>
      <c r="DW8" s="26">
        <v>32</v>
      </c>
      <c r="DX8" s="26">
        <v>7</v>
      </c>
      <c r="DY8" s="26">
        <v>423</v>
      </c>
      <c r="DZ8" s="26">
        <v>273</v>
      </c>
      <c r="EA8" s="26">
        <v>75.400000000000006</v>
      </c>
      <c r="EB8" s="26">
        <v>5.9</v>
      </c>
      <c r="EC8" s="26">
        <v>3.6</v>
      </c>
      <c r="ED8" s="78">
        <v>52.8</v>
      </c>
      <c r="EE8" s="26">
        <v>125</v>
      </c>
      <c r="EF8" s="26">
        <v>2253</v>
      </c>
      <c r="EG8" s="26">
        <v>14</v>
      </c>
      <c r="EH8" s="61">
        <v>3.2</v>
      </c>
      <c r="EI8" s="26">
        <v>0</v>
      </c>
      <c r="EJ8" s="26">
        <v>1</v>
      </c>
      <c r="EK8" s="26">
        <v>0.36</v>
      </c>
      <c r="EL8" s="107">
        <v>4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368</v>
      </c>
      <c r="C9" s="11">
        <v>3.2570312499999998</v>
      </c>
      <c r="D9" s="45" t="s">
        <v>84</v>
      </c>
      <c r="E9" s="14">
        <v>1</v>
      </c>
      <c r="F9" s="44">
        <v>33606</v>
      </c>
      <c r="G9" s="15">
        <v>33.756164383561647</v>
      </c>
      <c r="H9" s="15" t="s">
        <v>349</v>
      </c>
      <c r="I9" s="15">
        <v>23.328767123287673</v>
      </c>
      <c r="J9" s="15" t="s">
        <v>329</v>
      </c>
      <c r="K9" s="45">
        <v>71</v>
      </c>
      <c r="L9" s="45">
        <v>219</v>
      </c>
      <c r="M9" s="45">
        <v>4.57</v>
      </c>
      <c r="N9" s="157">
        <v>0</v>
      </c>
      <c r="O9" s="167">
        <v>0</v>
      </c>
      <c r="P9" s="168">
        <v>0</v>
      </c>
      <c r="Q9" s="168">
        <v>2.5229357798165139E-2</v>
      </c>
      <c r="R9" s="168">
        <v>5.1702786377708976E-2</v>
      </c>
      <c r="S9" s="168">
        <v>0.8928020565552699</v>
      </c>
      <c r="T9" s="169">
        <v>0.8928020565552699</v>
      </c>
      <c r="U9" s="169">
        <v>0.8928020565552699</v>
      </c>
      <c r="V9" s="169">
        <v>0</v>
      </c>
      <c r="W9" s="169">
        <v>0.14747608050148467</v>
      </c>
      <c r="X9" s="169">
        <v>0.14747608050148467</v>
      </c>
      <c r="Y9" s="18">
        <v>0.14747608050148467</v>
      </c>
      <c r="Z9" s="19">
        <v>22.673972602739727</v>
      </c>
      <c r="AA9" s="20">
        <v>100.41747809719602</v>
      </c>
      <c r="AB9" s="71">
        <v>0.64194373401534521</v>
      </c>
      <c r="AC9" s="102">
        <v>13.836653386454183</v>
      </c>
      <c r="AD9" s="71">
        <v>0.74199999999999999</v>
      </c>
      <c r="AE9" s="71">
        <v>4.2000000000000003E-2</v>
      </c>
      <c r="AF9" s="71">
        <v>2.6000000000000002E-2</v>
      </c>
      <c r="AG9" s="70">
        <v>0.40299999999999997</v>
      </c>
      <c r="AH9" s="20">
        <v>6.1232876712328768</v>
      </c>
      <c r="AI9" s="20">
        <v>0.23287671232876711</v>
      </c>
      <c r="AJ9" s="76">
        <v>2.04</v>
      </c>
      <c r="AK9" s="21">
        <v>0</v>
      </c>
      <c r="AL9" s="21">
        <v>9</v>
      </c>
      <c r="AM9" s="21">
        <v>4</v>
      </c>
      <c r="AN9" s="21">
        <v>0</v>
      </c>
      <c r="AO9" s="21">
        <v>8</v>
      </c>
      <c r="AP9" s="21">
        <v>0</v>
      </c>
      <c r="AQ9" s="21">
        <v>6</v>
      </c>
      <c r="AR9" s="21">
        <v>6</v>
      </c>
      <c r="AS9" s="21">
        <v>7</v>
      </c>
      <c r="AT9" s="21">
        <v>3</v>
      </c>
      <c r="AU9" s="21">
        <v>0</v>
      </c>
      <c r="AV9" s="21">
        <v>0</v>
      </c>
      <c r="AW9" s="21">
        <v>6.55</v>
      </c>
      <c r="AX9" s="21">
        <v>6.55</v>
      </c>
      <c r="AY9" s="21">
        <v>0.82499999999999996</v>
      </c>
      <c r="AZ9" s="130">
        <v>0.61874999999999991</v>
      </c>
      <c r="BA9" s="104"/>
      <c r="BB9" s="26">
        <v>1</v>
      </c>
      <c r="BC9" s="26"/>
      <c r="BD9" s="26"/>
      <c r="BE9" s="26"/>
      <c r="BF9" s="26"/>
      <c r="BG9" s="26"/>
      <c r="BH9" s="78"/>
      <c r="BI9" s="78"/>
      <c r="BJ9" s="78"/>
      <c r="BK9" s="26"/>
      <c r="BL9" s="26">
        <v>1</v>
      </c>
      <c r="BM9" s="56"/>
      <c r="BN9" s="61"/>
      <c r="BO9" s="59"/>
      <c r="BP9" s="59"/>
      <c r="BQ9" s="80"/>
      <c r="BR9" s="59"/>
      <c r="BS9" s="25"/>
      <c r="BT9" s="26">
        <v>1</v>
      </c>
      <c r="BU9" s="26"/>
      <c r="BV9" s="26"/>
      <c r="BW9" s="26"/>
      <c r="BX9" s="26"/>
      <c r="BY9" s="26"/>
      <c r="BZ9" s="78"/>
      <c r="CA9" s="78"/>
      <c r="CB9" s="78"/>
      <c r="CC9" s="26"/>
      <c r="CD9" s="26">
        <v>1</v>
      </c>
      <c r="CE9" s="56"/>
      <c r="CF9" s="61"/>
      <c r="CG9" s="59"/>
      <c r="CH9" s="59"/>
      <c r="CI9" s="79"/>
      <c r="CJ9" s="60"/>
      <c r="CK9" s="25">
        <v>77</v>
      </c>
      <c r="CL9" s="26">
        <v>3052</v>
      </c>
      <c r="CM9" s="26">
        <v>0</v>
      </c>
      <c r="CN9" s="26">
        <v>0</v>
      </c>
      <c r="CO9" s="26">
        <v>10</v>
      </c>
      <c r="CP9" s="26">
        <v>5</v>
      </c>
      <c r="CQ9" s="26"/>
      <c r="CR9" s="27"/>
      <c r="CS9" s="27"/>
      <c r="CT9" s="26"/>
      <c r="CU9" s="26"/>
      <c r="CV9" s="26">
        <v>1</v>
      </c>
      <c r="CW9" s="56"/>
      <c r="CX9" s="61"/>
      <c r="CY9" s="59"/>
      <c r="CZ9" s="59"/>
      <c r="DA9" s="79"/>
      <c r="DB9" s="60"/>
      <c r="DC9" s="25">
        <v>167</v>
      </c>
      <c r="DD9" s="26">
        <v>3230</v>
      </c>
      <c r="DE9" s="26">
        <v>2</v>
      </c>
      <c r="DF9" s="26">
        <v>0</v>
      </c>
      <c r="DG9" s="26">
        <v>29</v>
      </c>
      <c r="DH9" s="26">
        <v>18</v>
      </c>
      <c r="DI9" s="26"/>
      <c r="DJ9" s="78"/>
      <c r="DK9" s="78"/>
      <c r="DL9" s="78"/>
      <c r="DM9" s="26"/>
      <c r="DN9" s="26">
        <v>1</v>
      </c>
      <c r="DO9" s="56"/>
      <c r="DP9" s="61"/>
      <c r="DQ9" s="59"/>
      <c r="DR9" s="59"/>
      <c r="DS9" s="79"/>
      <c r="DT9" s="60"/>
      <c r="DU9" s="104">
        <v>3473</v>
      </c>
      <c r="DV9" s="26">
        <v>3890</v>
      </c>
      <c r="DW9" s="26">
        <v>28</v>
      </c>
      <c r="DX9" s="26">
        <v>10</v>
      </c>
      <c r="DY9" s="26">
        <v>391</v>
      </c>
      <c r="DZ9" s="26">
        <v>251</v>
      </c>
      <c r="EA9" s="26">
        <v>74.2</v>
      </c>
      <c r="EB9" s="26">
        <v>4.2</v>
      </c>
      <c r="EC9" s="26">
        <v>2.6</v>
      </c>
      <c r="ED9" s="78">
        <v>40.299999999999997</v>
      </c>
      <c r="EE9" s="26">
        <v>447</v>
      </c>
      <c r="EF9" s="26">
        <v>3031</v>
      </c>
      <c r="EG9" s="26">
        <v>73</v>
      </c>
      <c r="EH9" s="61">
        <v>6.1232876712328768</v>
      </c>
      <c r="EI9" s="26">
        <v>7</v>
      </c>
      <c r="EJ9" s="26">
        <v>17</v>
      </c>
      <c r="EK9" s="26">
        <v>2.04</v>
      </c>
      <c r="EL9" s="107">
        <v>13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364</v>
      </c>
      <c r="C10" s="11">
        <v>1.8864062500000003</v>
      </c>
      <c r="D10" s="45" t="s">
        <v>365</v>
      </c>
      <c r="E10" s="14">
        <v>6</v>
      </c>
      <c r="F10" s="44">
        <v>33548</v>
      </c>
      <c r="G10" s="15">
        <v>33.915068493150685</v>
      </c>
      <c r="H10" s="15" t="s">
        <v>349</v>
      </c>
      <c r="I10" s="15">
        <v>23.487671232876714</v>
      </c>
      <c r="J10" s="15" t="s">
        <v>352</v>
      </c>
      <c r="K10" s="45">
        <v>74</v>
      </c>
      <c r="L10" s="45">
        <v>221</v>
      </c>
      <c r="M10" s="45">
        <v>4.9400000000000004</v>
      </c>
      <c r="N10" s="157">
        <v>0</v>
      </c>
      <c r="O10" s="167">
        <v>0</v>
      </c>
      <c r="P10" s="168">
        <v>0</v>
      </c>
      <c r="Q10" s="168">
        <v>0.87749929597296539</v>
      </c>
      <c r="R10" s="168">
        <v>0.97045720984759676</v>
      </c>
      <c r="S10" s="168">
        <v>0.97766287487073422</v>
      </c>
      <c r="T10" s="169">
        <v>0.97766287487073422</v>
      </c>
      <c r="U10" s="169">
        <v>0.73324715615305069</v>
      </c>
      <c r="V10" s="169">
        <v>0</v>
      </c>
      <c r="W10" s="169">
        <v>0.12532411408815902</v>
      </c>
      <c r="X10" s="169">
        <v>0.12532411408815902</v>
      </c>
      <c r="Y10" s="18">
        <v>9.3993085566119267E-2</v>
      </c>
      <c r="Z10" s="19">
        <v>20.832876712328765</v>
      </c>
      <c r="AA10" s="20">
        <v>74.218893212448876</v>
      </c>
      <c r="AB10" s="71">
        <v>0.70491803278688525</v>
      </c>
      <c r="AC10" s="102">
        <v>12.027989821882951</v>
      </c>
      <c r="AD10" s="71">
        <v>0.73</v>
      </c>
      <c r="AE10" s="71">
        <v>2.8999999999999998E-2</v>
      </c>
      <c r="AF10" s="71">
        <v>2.2000000000000002E-2</v>
      </c>
      <c r="AG10" s="70">
        <v>0.495</v>
      </c>
      <c r="AH10" s="20">
        <v>4.3939393939393936</v>
      </c>
      <c r="AI10" s="20">
        <v>0.12121212121212122</v>
      </c>
      <c r="AJ10" s="76">
        <v>1.41</v>
      </c>
      <c r="AK10" s="21">
        <v>3</v>
      </c>
      <c r="AL10" s="21">
        <v>4</v>
      </c>
      <c r="AM10" s="21">
        <v>3</v>
      </c>
      <c r="AN10" s="21">
        <v>0</v>
      </c>
      <c r="AO10" s="21">
        <v>9</v>
      </c>
      <c r="AP10" s="21">
        <v>5</v>
      </c>
      <c r="AQ10" s="21">
        <v>4</v>
      </c>
      <c r="AR10" s="21">
        <v>2</v>
      </c>
      <c r="AS10" s="21">
        <v>1</v>
      </c>
      <c r="AT10" s="21">
        <v>0</v>
      </c>
      <c r="AU10" s="21">
        <v>0</v>
      </c>
      <c r="AV10" s="21">
        <v>0</v>
      </c>
      <c r="AW10" s="21">
        <v>5.8</v>
      </c>
      <c r="AX10" s="21">
        <v>4.6399999999999997</v>
      </c>
      <c r="AY10" s="21">
        <v>0.26250000000000001</v>
      </c>
      <c r="AZ10" s="130">
        <v>0.13125000000000001</v>
      </c>
      <c r="BA10" s="104"/>
      <c r="BB10" s="26">
        <v>1</v>
      </c>
      <c r="BC10" s="26"/>
      <c r="BD10" s="26"/>
      <c r="BE10" s="26"/>
      <c r="BF10" s="26"/>
      <c r="BG10" s="26"/>
      <c r="BH10" s="78"/>
      <c r="BI10" s="78"/>
      <c r="BJ10" s="78"/>
      <c r="BK10" s="26"/>
      <c r="BL10" s="26">
        <v>1</v>
      </c>
      <c r="BM10" s="56"/>
      <c r="BN10" s="61"/>
      <c r="BO10" s="59"/>
      <c r="BP10" s="59"/>
      <c r="BQ10" s="80"/>
      <c r="BR10" s="59"/>
      <c r="BS10" s="25"/>
      <c r="BT10" s="26">
        <v>1</v>
      </c>
      <c r="BU10" s="26"/>
      <c r="BV10" s="26"/>
      <c r="BW10" s="26"/>
      <c r="BX10" s="26"/>
      <c r="BY10" s="26"/>
      <c r="BZ10" s="78"/>
      <c r="CA10" s="78"/>
      <c r="CB10" s="78"/>
      <c r="CC10" s="26"/>
      <c r="CD10" s="26">
        <v>1</v>
      </c>
      <c r="CE10" s="56"/>
      <c r="CF10" s="61"/>
      <c r="CG10" s="59"/>
      <c r="CH10" s="59"/>
      <c r="CI10" s="79"/>
      <c r="CJ10" s="60"/>
      <c r="CK10" s="25">
        <v>3116</v>
      </c>
      <c r="CL10" s="26">
        <v>3551</v>
      </c>
      <c r="CM10" s="26">
        <v>23</v>
      </c>
      <c r="CN10" s="26">
        <v>10</v>
      </c>
      <c r="CO10" s="26">
        <v>413</v>
      </c>
      <c r="CP10" s="26">
        <v>273</v>
      </c>
      <c r="CQ10" s="26"/>
      <c r="CR10" s="27"/>
      <c r="CS10" s="27"/>
      <c r="CT10" s="26"/>
      <c r="CU10" s="26"/>
      <c r="CV10" s="26">
        <v>1</v>
      </c>
      <c r="CW10" s="56"/>
      <c r="CX10" s="61"/>
      <c r="CY10" s="59"/>
      <c r="CZ10" s="59"/>
      <c r="DA10" s="79"/>
      <c r="DB10" s="60"/>
      <c r="DC10" s="25">
        <v>4139</v>
      </c>
      <c r="DD10" s="26">
        <v>4265</v>
      </c>
      <c r="DE10" s="26">
        <v>33</v>
      </c>
      <c r="DF10" s="26">
        <v>10</v>
      </c>
      <c r="DG10" s="26">
        <v>549</v>
      </c>
      <c r="DH10" s="26">
        <v>387</v>
      </c>
      <c r="DI10" s="26"/>
      <c r="DJ10" s="78"/>
      <c r="DK10" s="78"/>
      <c r="DL10" s="78"/>
      <c r="DM10" s="26"/>
      <c r="DN10" s="26">
        <v>1</v>
      </c>
      <c r="DO10" s="56"/>
      <c r="DP10" s="61"/>
      <c r="DQ10" s="59"/>
      <c r="DR10" s="59"/>
      <c r="DS10" s="79"/>
      <c r="DT10" s="60"/>
      <c r="DU10" s="104">
        <v>4727</v>
      </c>
      <c r="DV10" s="26">
        <v>4835</v>
      </c>
      <c r="DW10" s="26">
        <v>30</v>
      </c>
      <c r="DX10" s="26">
        <v>10</v>
      </c>
      <c r="DY10" s="26">
        <v>624</v>
      </c>
      <c r="DZ10" s="26">
        <v>393</v>
      </c>
      <c r="EA10" s="26">
        <v>73</v>
      </c>
      <c r="EB10" s="26">
        <v>2.9</v>
      </c>
      <c r="EC10" s="26">
        <v>2.2000000000000002</v>
      </c>
      <c r="ED10" s="78">
        <v>49.5</v>
      </c>
      <c r="EE10" s="26">
        <v>290</v>
      </c>
      <c r="EF10" s="26">
        <v>2314</v>
      </c>
      <c r="EG10" s="26">
        <v>66</v>
      </c>
      <c r="EH10" s="61">
        <v>4.3939393939393936</v>
      </c>
      <c r="EI10" s="26">
        <v>6</v>
      </c>
      <c r="EJ10" s="26">
        <v>8</v>
      </c>
      <c r="EK10" s="26">
        <v>1.41</v>
      </c>
      <c r="EL10" s="107">
        <v>9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367</v>
      </c>
      <c r="C11" s="11">
        <v>1.42875</v>
      </c>
      <c r="D11" s="45" t="s">
        <v>136</v>
      </c>
      <c r="E11" s="14">
        <v>1</v>
      </c>
      <c r="F11" s="44">
        <v>33778</v>
      </c>
      <c r="G11" s="15">
        <v>33.284931506849318</v>
      </c>
      <c r="H11" s="15" t="s">
        <v>349</v>
      </c>
      <c r="I11" s="15">
        <v>22.857534246575341</v>
      </c>
      <c r="J11" s="15" t="s">
        <v>352</v>
      </c>
      <c r="K11" s="45">
        <v>76</v>
      </c>
      <c r="L11" s="45">
        <v>217</v>
      </c>
      <c r="M11" s="45">
        <v>4.8</v>
      </c>
      <c r="N11" s="157">
        <v>0</v>
      </c>
      <c r="O11" s="167">
        <v>0</v>
      </c>
      <c r="P11" s="168">
        <v>0</v>
      </c>
      <c r="Q11" s="168">
        <v>0.92151431209602952</v>
      </c>
      <c r="R11" s="168">
        <v>0.90849850665218568</v>
      </c>
      <c r="S11" s="168">
        <v>0.93434490808287129</v>
      </c>
      <c r="T11" s="169">
        <v>0.93434490808287129</v>
      </c>
      <c r="U11" s="169">
        <v>0.93434490808287129</v>
      </c>
      <c r="V11" s="169">
        <v>0</v>
      </c>
      <c r="W11" s="169">
        <v>0.16355555555555557</v>
      </c>
      <c r="X11" s="169">
        <v>0.16355555555555557</v>
      </c>
      <c r="Y11" s="18">
        <v>0.16355555555555557</v>
      </c>
      <c r="Z11" s="19">
        <v>20.202739726027396</v>
      </c>
      <c r="AA11" s="20">
        <v>81.756968557098773</v>
      </c>
      <c r="AB11" s="71">
        <v>0.64759725400457668</v>
      </c>
      <c r="AC11" s="102">
        <v>13.921739130434782</v>
      </c>
      <c r="AD11" s="71">
        <v>0.69400000000000006</v>
      </c>
      <c r="AE11" s="71">
        <v>0.04</v>
      </c>
      <c r="AF11" s="71">
        <v>0.05</v>
      </c>
      <c r="AG11" s="70">
        <v>0.375</v>
      </c>
      <c r="AH11" s="20">
        <v>3.9148936170212765</v>
      </c>
      <c r="AI11" s="20">
        <v>8.5106382978723402E-2</v>
      </c>
      <c r="AJ11" s="76">
        <v>1.0900000000000001</v>
      </c>
      <c r="AK11" s="21">
        <v>4</v>
      </c>
      <c r="AL11" s="21">
        <v>9</v>
      </c>
      <c r="AM11" s="21">
        <v>0</v>
      </c>
      <c r="AN11" s="21">
        <v>0</v>
      </c>
      <c r="AO11" s="21">
        <v>0</v>
      </c>
      <c r="AP11" s="21">
        <v>0</v>
      </c>
      <c r="AQ11" s="21">
        <v>7</v>
      </c>
      <c r="AR11" s="21">
        <v>1</v>
      </c>
      <c r="AS11" s="21">
        <v>0</v>
      </c>
      <c r="AT11" s="21">
        <v>0</v>
      </c>
      <c r="AU11" s="21">
        <v>0</v>
      </c>
      <c r="AV11" s="21">
        <v>0</v>
      </c>
      <c r="AW11" s="21">
        <v>3.15</v>
      </c>
      <c r="AX11" s="21">
        <v>2.52</v>
      </c>
      <c r="AY11" s="21">
        <v>0.3</v>
      </c>
      <c r="AZ11" s="130">
        <v>0.15</v>
      </c>
      <c r="BA11" s="104"/>
      <c r="BB11" s="26">
        <v>1</v>
      </c>
      <c r="BC11" s="26"/>
      <c r="BD11" s="26"/>
      <c r="BE11" s="26"/>
      <c r="BF11" s="26"/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59"/>
      <c r="BS11" s="25"/>
      <c r="BT11" s="26">
        <v>1</v>
      </c>
      <c r="BU11" s="26"/>
      <c r="BV11" s="26"/>
      <c r="BW11" s="26"/>
      <c r="BX11" s="26"/>
      <c r="BY11" s="26"/>
      <c r="BZ11" s="78"/>
      <c r="CA11" s="78"/>
      <c r="CB11" s="78"/>
      <c r="CC11" s="26"/>
      <c r="CD11" s="26">
        <v>1</v>
      </c>
      <c r="CE11" s="56"/>
      <c r="CF11" s="61"/>
      <c r="CG11" s="59"/>
      <c r="CH11" s="59"/>
      <c r="CI11" s="79"/>
      <c r="CJ11" s="60"/>
      <c r="CK11" s="25">
        <v>2994</v>
      </c>
      <c r="CL11" s="26">
        <v>3249</v>
      </c>
      <c r="CM11" s="26">
        <v>22</v>
      </c>
      <c r="CN11" s="26">
        <v>17</v>
      </c>
      <c r="CO11" s="26">
        <v>368</v>
      </c>
      <c r="CP11" s="26">
        <v>235</v>
      </c>
      <c r="CQ11" s="26"/>
      <c r="CR11" s="27"/>
      <c r="CS11" s="27"/>
      <c r="CT11" s="26"/>
      <c r="CU11" s="26"/>
      <c r="CV11" s="26">
        <v>1</v>
      </c>
      <c r="CW11" s="56"/>
      <c r="CX11" s="61"/>
      <c r="CY11" s="59"/>
      <c r="CZ11" s="59"/>
      <c r="DA11" s="79"/>
      <c r="DB11" s="60"/>
      <c r="DC11" s="25">
        <v>3346</v>
      </c>
      <c r="DD11" s="26">
        <v>3683</v>
      </c>
      <c r="DE11" s="26">
        <v>18</v>
      </c>
      <c r="DF11" s="26">
        <v>10</v>
      </c>
      <c r="DG11" s="26">
        <v>437</v>
      </c>
      <c r="DH11" s="26">
        <v>283</v>
      </c>
      <c r="DI11" s="26"/>
      <c r="DJ11" s="78"/>
      <c r="DK11" s="78"/>
      <c r="DL11" s="78"/>
      <c r="DM11" s="26"/>
      <c r="DN11" s="26">
        <v>1</v>
      </c>
      <c r="DO11" s="56"/>
      <c r="DP11" s="61"/>
      <c r="DQ11" s="59"/>
      <c r="DR11" s="59"/>
      <c r="DS11" s="79"/>
      <c r="DT11" s="60"/>
      <c r="DU11" s="104">
        <v>3202</v>
      </c>
      <c r="DV11" s="26">
        <v>3427</v>
      </c>
      <c r="DW11" s="26">
        <v>22</v>
      </c>
      <c r="DX11" s="26">
        <v>14</v>
      </c>
      <c r="DY11" s="26">
        <v>385</v>
      </c>
      <c r="DZ11" s="26">
        <v>230</v>
      </c>
      <c r="EA11" s="26">
        <v>69.400000000000006</v>
      </c>
      <c r="EB11" s="26">
        <v>4</v>
      </c>
      <c r="EC11" s="26">
        <v>5</v>
      </c>
      <c r="ED11" s="78">
        <v>37.5</v>
      </c>
      <c r="EE11" s="26">
        <v>368</v>
      </c>
      <c r="EF11" s="26">
        <v>2250</v>
      </c>
      <c r="EG11" s="26">
        <v>94</v>
      </c>
      <c r="EH11" s="61">
        <v>3.9148936170212765</v>
      </c>
      <c r="EI11" s="26">
        <v>5</v>
      </c>
      <c r="EJ11" s="26">
        <v>8</v>
      </c>
      <c r="EK11" s="26">
        <v>1.0900000000000001</v>
      </c>
      <c r="EL11" s="107">
        <v>11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307</v>
      </c>
      <c r="C12" s="11">
        <v>1.14375</v>
      </c>
      <c r="D12" s="45" t="s">
        <v>135</v>
      </c>
      <c r="E12" s="14">
        <v>2</v>
      </c>
      <c r="F12" s="44">
        <v>33598</v>
      </c>
      <c r="G12" s="15">
        <v>33.778082191780825</v>
      </c>
      <c r="H12" s="15" t="s">
        <v>349</v>
      </c>
      <c r="I12" s="15">
        <v>23.350684931506848</v>
      </c>
      <c r="J12" s="15" t="s">
        <v>331</v>
      </c>
      <c r="K12" s="45">
        <v>75</v>
      </c>
      <c r="L12" s="45">
        <v>220</v>
      </c>
      <c r="M12" s="45">
        <v>4.8</v>
      </c>
      <c r="N12" s="157">
        <v>7</v>
      </c>
      <c r="O12" s="167">
        <v>0</v>
      </c>
      <c r="P12" s="168">
        <v>7.7458396369137664E-2</v>
      </c>
      <c r="Q12" s="168">
        <v>0.59690627843494082</v>
      </c>
      <c r="R12" s="168">
        <v>0.78833455612619219</v>
      </c>
      <c r="S12" s="168">
        <v>0.85719784449576597</v>
      </c>
      <c r="T12" s="169">
        <v>0.85719784449576597</v>
      </c>
      <c r="U12" s="169">
        <v>0.85719784449576597</v>
      </c>
      <c r="V12" s="169">
        <v>0</v>
      </c>
      <c r="W12" s="169">
        <v>6.7222511724856701E-2</v>
      </c>
      <c r="X12" s="169">
        <v>6.7222511724856701E-2</v>
      </c>
      <c r="Y12" s="18">
        <v>6.7222511724856701E-2</v>
      </c>
      <c r="Z12" s="19">
        <v>20.695890410958903</v>
      </c>
      <c r="AA12" s="20">
        <v>82.887249228395063</v>
      </c>
      <c r="AB12" s="71">
        <v>0.59731543624161076</v>
      </c>
      <c r="AC12" s="102">
        <v>9.7675438596491233</v>
      </c>
      <c r="AD12" s="71">
        <v>0.68900000000000006</v>
      </c>
      <c r="AE12" s="71">
        <v>4.4000000000000004E-2</v>
      </c>
      <c r="AF12" s="71">
        <v>3.5000000000000003E-2</v>
      </c>
      <c r="AG12" s="70">
        <v>0.36799999999999999</v>
      </c>
      <c r="AH12" s="20">
        <v>3</v>
      </c>
      <c r="AI12" s="20">
        <v>0</v>
      </c>
      <c r="AJ12" s="76">
        <v>0.88</v>
      </c>
      <c r="AK12" s="21">
        <v>3</v>
      </c>
      <c r="AL12" s="21">
        <v>0</v>
      </c>
      <c r="AM12" s="21">
        <v>0</v>
      </c>
      <c r="AN12" s="21">
        <v>0</v>
      </c>
      <c r="AO12" s="21">
        <v>5</v>
      </c>
      <c r="AP12" s="21">
        <v>0</v>
      </c>
      <c r="AQ12" s="21">
        <v>2</v>
      </c>
      <c r="AR12" s="21">
        <v>0</v>
      </c>
      <c r="AS12" s="21">
        <v>0</v>
      </c>
      <c r="AT12" s="21">
        <v>0</v>
      </c>
      <c r="AU12" s="21">
        <v>1</v>
      </c>
      <c r="AV12" s="21">
        <v>0</v>
      </c>
      <c r="AW12" s="21">
        <v>1.25</v>
      </c>
      <c r="AX12" s="21">
        <v>0.9375</v>
      </c>
      <c r="AY12" s="21">
        <v>7.4999999999999997E-2</v>
      </c>
      <c r="AZ12" s="130">
        <v>0</v>
      </c>
      <c r="BA12" s="104"/>
      <c r="BB12" s="26">
        <v>1</v>
      </c>
      <c r="BC12" s="26"/>
      <c r="BD12" s="26"/>
      <c r="BE12" s="26"/>
      <c r="BF12" s="26"/>
      <c r="BG12" s="26"/>
      <c r="BH12" s="78"/>
      <c r="BI12" s="78"/>
      <c r="BJ12" s="78"/>
      <c r="BK12" s="26"/>
      <c r="BL12" s="26">
        <v>1</v>
      </c>
      <c r="BM12" s="56"/>
      <c r="BN12" s="61"/>
      <c r="BO12" s="59"/>
      <c r="BP12" s="59"/>
      <c r="BQ12" s="80"/>
      <c r="BR12" s="59"/>
      <c r="BS12" s="25">
        <v>256</v>
      </c>
      <c r="BT12" s="26">
        <v>3305</v>
      </c>
      <c r="BU12" s="26">
        <v>3</v>
      </c>
      <c r="BV12" s="26">
        <v>1</v>
      </c>
      <c r="BW12" s="26">
        <v>26</v>
      </c>
      <c r="BX12" s="26">
        <v>16</v>
      </c>
      <c r="BY12" s="26"/>
      <c r="BZ12" s="78"/>
      <c r="CA12" s="78"/>
      <c r="CB12" s="78"/>
      <c r="CC12" s="26"/>
      <c r="CD12" s="26">
        <v>1</v>
      </c>
      <c r="CE12" s="56"/>
      <c r="CF12" s="61"/>
      <c r="CG12" s="59"/>
      <c r="CH12" s="59"/>
      <c r="CI12" s="79"/>
      <c r="CJ12" s="60"/>
      <c r="CK12" s="25">
        <v>1312</v>
      </c>
      <c r="CL12" s="26">
        <v>2198</v>
      </c>
      <c r="CM12" s="26">
        <v>6</v>
      </c>
      <c r="CN12" s="26">
        <v>3</v>
      </c>
      <c r="CO12" s="26">
        <v>218</v>
      </c>
      <c r="CP12" s="26">
        <v>128</v>
      </c>
      <c r="CQ12" s="26"/>
      <c r="CR12" s="27"/>
      <c r="CS12" s="27"/>
      <c r="CT12" s="26"/>
      <c r="CU12" s="26"/>
      <c r="CV12" s="26">
        <v>1</v>
      </c>
      <c r="CW12" s="56"/>
      <c r="CX12" s="61"/>
      <c r="CY12" s="59"/>
      <c r="CZ12" s="59"/>
      <c r="DA12" s="79"/>
      <c r="DB12" s="60"/>
      <c r="DC12" s="25">
        <v>2149</v>
      </c>
      <c r="DD12" s="26">
        <v>2726</v>
      </c>
      <c r="DE12" s="26">
        <v>11</v>
      </c>
      <c r="DF12" s="26">
        <v>9</v>
      </c>
      <c r="DG12" s="26">
        <v>298</v>
      </c>
      <c r="DH12" s="26">
        <v>178</v>
      </c>
      <c r="DI12" s="26"/>
      <c r="DJ12" s="78"/>
      <c r="DK12" s="78"/>
      <c r="DL12" s="78"/>
      <c r="DM12" s="26"/>
      <c r="DN12" s="26">
        <v>1</v>
      </c>
      <c r="DO12" s="56"/>
      <c r="DP12" s="61"/>
      <c r="DQ12" s="59"/>
      <c r="DR12" s="59"/>
      <c r="DS12" s="79"/>
      <c r="DT12" s="60"/>
      <c r="DU12" s="104">
        <v>2227</v>
      </c>
      <c r="DV12" s="26">
        <v>2598</v>
      </c>
      <c r="DW12" s="26">
        <v>7</v>
      </c>
      <c r="DX12" s="26">
        <v>11</v>
      </c>
      <c r="DY12" s="26">
        <v>394</v>
      </c>
      <c r="DZ12" s="26">
        <v>228</v>
      </c>
      <c r="EA12" s="26">
        <v>68.900000000000006</v>
      </c>
      <c r="EB12" s="26">
        <v>4.4000000000000004</v>
      </c>
      <c r="EC12" s="26">
        <v>3.5</v>
      </c>
      <c r="ED12" s="78">
        <v>36.799999999999997</v>
      </c>
      <c r="EE12" s="26">
        <v>129</v>
      </c>
      <c r="EF12" s="26">
        <v>1919</v>
      </c>
      <c r="EG12" s="26">
        <v>23</v>
      </c>
      <c r="EH12" s="61">
        <v>3</v>
      </c>
      <c r="EI12" s="26">
        <v>5</v>
      </c>
      <c r="EJ12" s="26">
        <v>0</v>
      </c>
      <c r="EK12" s="26">
        <v>0.88</v>
      </c>
      <c r="EL12" s="107">
        <v>2</v>
      </c>
      <c r="EN12" s="4">
        <v>10</v>
      </c>
      <c r="EO12" s="17" t="s">
        <v>94</v>
      </c>
      <c r="EP12" s="6">
        <v>0.6</v>
      </c>
      <c r="EQ12" s="50"/>
    </row>
    <row r="13" spans="1:148" ht="16" thickBot="1" x14ac:dyDescent="0.25">
      <c r="A13" s="153">
        <v>11</v>
      </c>
      <c r="B13" s="154" t="s">
        <v>366</v>
      </c>
      <c r="C13" s="194">
        <v>-1.2281249999999999</v>
      </c>
      <c r="D13" s="162" t="s">
        <v>234</v>
      </c>
      <c r="E13" s="159">
        <v>7</v>
      </c>
      <c r="F13" s="160">
        <v>33692</v>
      </c>
      <c r="G13" s="161">
        <v>33.520547945205479</v>
      </c>
      <c r="H13" s="161" t="s">
        <v>349</v>
      </c>
      <c r="I13" s="161">
        <v>23.093150684931508</v>
      </c>
      <c r="J13" s="161" t="s">
        <v>328</v>
      </c>
      <c r="K13" s="162">
        <v>74</v>
      </c>
      <c r="L13" s="162">
        <v>215</v>
      </c>
      <c r="M13" s="162">
        <v>4.63</v>
      </c>
      <c r="N13" s="163">
        <v>0</v>
      </c>
      <c r="O13" s="170">
        <v>0</v>
      </c>
      <c r="P13" s="171">
        <v>0.50667853962600173</v>
      </c>
      <c r="Q13" s="171">
        <v>0.87886435331230284</v>
      </c>
      <c r="R13" s="171">
        <v>0.89892183288409699</v>
      </c>
      <c r="S13" s="171">
        <v>0.99239391513210573</v>
      </c>
      <c r="T13" s="172">
        <v>0.99239391513210573</v>
      </c>
      <c r="U13" s="172">
        <v>0.74429543634907924</v>
      </c>
      <c r="V13" s="172">
        <v>0</v>
      </c>
      <c r="W13" s="172">
        <v>0.41811722912966254</v>
      </c>
      <c r="X13" s="172">
        <v>0.41811722912966254</v>
      </c>
      <c r="Y13" s="173">
        <v>0.31358792184724693</v>
      </c>
      <c r="Z13" s="174">
        <v>20.438356164383563</v>
      </c>
      <c r="AA13" s="175">
        <v>93.571693912603294</v>
      </c>
      <c r="AB13" s="176">
        <v>0.67877094972067042</v>
      </c>
      <c r="AC13" s="177">
        <v>10.415966386554622</v>
      </c>
      <c r="AD13" s="176">
        <v>0.67099999999999993</v>
      </c>
      <c r="AE13" s="176">
        <v>2.8999999999999998E-2</v>
      </c>
      <c r="AF13" s="176">
        <v>4.5999999999999999E-2</v>
      </c>
      <c r="AG13" s="178">
        <v>0.36499999999999999</v>
      </c>
      <c r="AH13" s="175">
        <v>7.0479041916167668</v>
      </c>
      <c r="AI13" s="175">
        <v>0.1437125748502994</v>
      </c>
      <c r="AJ13" s="179">
        <v>2.92</v>
      </c>
      <c r="AK13" s="180">
        <v>4</v>
      </c>
      <c r="AL13" s="180">
        <v>0</v>
      </c>
      <c r="AM13" s="180">
        <v>0</v>
      </c>
      <c r="AN13" s="180">
        <v>0</v>
      </c>
      <c r="AO13" s="180">
        <v>0</v>
      </c>
      <c r="AP13" s="180">
        <v>0</v>
      </c>
      <c r="AQ13" s="180">
        <v>10</v>
      </c>
      <c r="AR13" s="180">
        <v>8</v>
      </c>
      <c r="AS13" s="180">
        <v>2</v>
      </c>
      <c r="AT13" s="180">
        <v>6</v>
      </c>
      <c r="AU13" s="180">
        <v>0</v>
      </c>
      <c r="AV13" s="180">
        <v>0</v>
      </c>
      <c r="AW13" s="180">
        <v>0</v>
      </c>
      <c r="AX13" s="180">
        <v>0</v>
      </c>
      <c r="AY13" s="180">
        <v>0.97499999999999998</v>
      </c>
      <c r="AZ13" s="181">
        <v>0.48749999999999999</v>
      </c>
      <c r="BA13" s="182"/>
      <c r="BB13" s="183">
        <v>1</v>
      </c>
      <c r="BC13" s="183"/>
      <c r="BD13" s="183"/>
      <c r="BE13" s="183"/>
      <c r="BF13" s="183"/>
      <c r="BG13" s="183"/>
      <c r="BH13" s="184"/>
      <c r="BI13" s="184"/>
      <c r="BJ13" s="184"/>
      <c r="BK13" s="183"/>
      <c r="BL13" s="183">
        <v>1</v>
      </c>
      <c r="BM13" s="185"/>
      <c r="BN13" s="186"/>
      <c r="BO13" s="187"/>
      <c r="BP13" s="187"/>
      <c r="BQ13" s="188"/>
      <c r="BR13" s="187"/>
      <c r="BS13" s="189">
        <v>1707</v>
      </c>
      <c r="BT13" s="183">
        <v>3369</v>
      </c>
      <c r="BU13" s="183">
        <v>6</v>
      </c>
      <c r="BV13" s="183">
        <v>6</v>
      </c>
      <c r="BW13" s="183">
        <v>218</v>
      </c>
      <c r="BX13" s="183">
        <v>150</v>
      </c>
      <c r="BY13" s="183"/>
      <c r="BZ13" s="184"/>
      <c r="CA13" s="184"/>
      <c r="CB13" s="184"/>
      <c r="CC13" s="183"/>
      <c r="CD13" s="183">
        <v>1</v>
      </c>
      <c r="CE13" s="185"/>
      <c r="CF13" s="186"/>
      <c r="CG13" s="187"/>
      <c r="CH13" s="187"/>
      <c r="CI13" s="190"/>
      <c r="CJ13" s="191"/>
      <c r="CK13" s="189">
        <v>2786</v>
      </c>
      <c r="CL13" s="183">
        <v>3170</v>
      </c>
      <c r="CM13" s="183">
        <v>20</v>
      </c>
      <c r="CN13" s="183">
        <v>9</v>
      </c>
      <c r="CO13" s="183">
        <v>367</v>
      </c>
      <c r="CP13" s="183">
        <v>246</v>
      </c>
      <c r="CQ13" s="183"/>
      <c r="CR13" s="192"/>
      <c r="CS13" s="192"/>
      <c r="CT13" s="183"/>
      <c r="CU13" s="183"/>
      <c r="CV13" s="183">
        <v>1</v>
      </c>
      <c r="CW13" s="185"/>
      <c r="CX13" s="186"/>
      <c r="CY13" s="187"/>
      <c r="CZ13" s="187"/>
      <c r="DA13" s="190"/>
      <c r="DB13" s="191"/>
      <c r="DC13" s="189">
        <v>2668</v>
      </c>
      <c r="DD13" s="183">
        <v>2968</v>
      </c>
      <c r="DE13" s="183">
        <v>13</v>
      </c>
      <c r="DF13" s="183">
        <v>3</v>
      </c>
      <c r="DG13" s="183">
        <v>358</v>
      </c>
      <c r="DH13" s="183">
        <v>243</v>
      </c>
      <c r="DI13" s="183"/>
      <c r="DJ13" s="184"/>
      <c r="DK13" s="184"/>
      <c r="DL13" s="184"/>
      <c r="DM13" s="183"/>
      <c r="DN13" s="183">
        <v>1</v>
      </c>
      <c r="DO13" s="185"/>
      <c r="DP13" s="186"/>
      <c r="DQ13" s="187"/>
      <c r="DR13" s="187"/>
      <c r="DS13" s="190"/>
      <c r="DT13" s="191"/>
      <c r="DU13" s="182">
        <v>2479</v>
      </c>
      <c r="DV13" s="183">
        <v>2498</v>
      </c>
      <c r="DW13" s="183">
        <v>18</v>
      </c>
      <c r="DX13" s="183">
        <v>11</v>
      </c>
      <c r="DY13" s="183">
        <v>403</v>
      </c>
      <c r="DZ13" s="183">
        <v>238</v>
      </c>
      <c r="EA13" s="183">
        <v>67.099999999999994</v>
      </c>
      <c r="EB13" s="183">
        <v>2.9</v>
      </c>
      <c r="EC13" s="183">
        <v>4.5999999999999996</v>
      </c>
      <c r="ED13" s="184">
        <v>36.5</v>
      </c>
      <c r="EE13" s="183">
        <v>1177</v>
      </c>
      <c r="EF13" s="183">
        <v>2815</v>
      </c>
      <c r="EG13" s="183">
        <v>167</v>
      </c>
      <c r="EH13" s="186">
        <v>7.0479041916167668</v>
      </c>
      <c r="EI13" s="183">
        <v>13</v>
      </c>
      <c r="EJ13" s="183">
        <v>24</v>
      </c>
      <c r="EK13" s="183">
        <v>2.92</v>
      </c>
      <c r="EL13" s="193">
        <v>42</v>
      </c>
      <c r="EN13" s="10">
        <v>11</v>
      </c>
      <c r="EO13" s="17" t="s">
        <v>96</v>
      </c>
      <c r="EP13" s="6">
        <v>0.55000000000000004</v>
      </c>
    </row>
    <row r="14" spans="1:148" x14ac:dyDescent="0.2">
      <c r="EN14" s="10">
        <v>12</v>
      </c>
      <c r="EO14" s="17" t="s">
        <v>98</v>
      </c>
      <c r="EP14" s="6">
        <v>0.5</v>
      </c>
    </row>
    <row r="15" spans="1:148" x14ac:dyDescent="0.2"/>
    <row r="16" spans="1:148" x14ac:dyDescent="0.2">
      <c r="EN16" s="17"/>
    </row>
    <row r="17" spans="144:144" x14ac:dyDescent="0.2">
      <c r="EN17" s="17"/>
    </row>
    <row r="18" spans="144:144" ht="15.75" customHeight="1" x14ac:dyDescent="0.2"/>
    <row r="19" spans="144:144" ht="15.75" customHeight="1" x14ac:dyDescent="0.2"/>
    <row r="20" spans="144:144" ht="15.75" customHeight="1" x14ac:dyDescent="0.2"/>
    <row r="21" spans="144:144" ht="15.75" customHeight="1" x14ac:dyDescent="0.2"/>
    <row r="22" spans="144:144" ht="15.75" customHeight="1" x14ac:dyDescent="0.2"/>
    <row r="23" spans="144:144" ht="15.75" customHeight="1" x14ac:dyDescent="0.2"/>
    <row r="24" spans="144:144" ht="15.75" customHeight="1" x14ac:dyDescent="0.2"/>
    <row r="25" spans="144:144" ht="15.75" customHeight="1" x14ac:dyDescent="0.2"/>
    <row r="26" spans="144:144" ht="15.75" customHeight="1" x14ac:dyDescent="0.2"/>
    <row r="27" spans="144:144" ht="15.75" customHeight="1" x14ac:dyDescent="0.2"/>
    <row r="28" spans="144:144" ht="15.75" customHeight="1" x14ac:dyDescent="0.2"/>
    <row r="29" spans="144:144" ht="15.75" customHeight="1" x14ac:dyDescent="0.2"/>
    <row r="30" spans="144:144" ht="15.75" customHeight="1" x14ac:dyDescent="0.2"/>
    <row r="31" spans="144:144" ht="15.75" customHeight="1" x14ac:dyDescent="0.2"/>
    <row r="32" spans="144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autoFilter ref="A2:EL2" xr:uid="{00000000-0001-0000-0F00-000000000000}">
    <sortState xmlns:xlrd2="http://schemas.microsoft.com/office/spreadsheetml/2017/richdata2" ref="A3:EL13">
      <sortCondition descending="1" ref="C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13">
    <cfRule type="expression" dxfId="130" priority="1">
      <formula>C3&gt;=13</formula>
    </cfRule>
    <cfRule type="expression" dxfId="129" priority="2">
      <formula>AND(C3&gt;=11.5,C3&lt;13)</formula>
    </cfRule>
    <cfRule type="expression" dxfId="128" priority="3">
      <formula>AND(C3&gt;=10,C3&lt;11.5)</formula>
    </cfRule>
    <cfRule type="expression" dxfId="127" priority="4">
      <formula>AND(C3&gt;=8.5,C3&lt;10)</formula>
    </cfRule>
    <cfRule type="expression" dxfId="126" priority="5">
      <formula>AND(C3&gt;=6.25,C3&lt;8.5)</formula>
    </cfRule>
    <cfRule type="expression" dxfId="125" priority="6">
      <formula>AND(C3&gt;=4.5,C3&lt;6.25)</formula>
    </cfRule>
    <cfRule type="expression" dxfId="124" priority="7">
      <formula>AND(C3&gt;=3.5,C3&lt;4.5)</formula>
    </cfRule>
    <cfRule type="expression" dxfId="123" priority="8">
      <formula>C3&lt;3.5</formula>
    </cfRule>
  </conditionalFormatting>
  <conditionalFormatting sqref="C3:C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3">
    <cfRule type="containsText" dxfId="122" priority="32" operator="containsText" text="SR">
      <formula>NOT(ISERROR(SEARCH(("SR"),(H3))))</formula>
    </cfRule>
  </conditionalFormatting>
  <conditionalFormatting sqref="O3:S13">
    <cfRule type="cellIs" dxfId="121" priority="30" stopIfTrue="1" operator="equal">
      <formula>0</formula>
    </cfRule>
  </conditionalFormatting>
  <conditionalFormatting sqref="O3:U13">
    <cfRule type="colorScale" priority="860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3">
    <cfRule type="colorScale" priority="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3C3-7AD5-48F3-99B3-31FB22B79144}">
  <sheetPr codeName="Sheet7"/>
  <dimension ref="A1:ER959"/>
  <sheetViews>
    <sheetView zoomScale="80" zoomScaleNormal="80" workbookViewId="0">
      <selection activeCell="J10" sqref="J10"/>
    </sheetView>
  </sheetViews>
  <sheetFormatPr baseColWidth="10" defaultColWidth="14.5" defaultRowHeight="15" customHeight="1" x14ac:dyDescent="0.2"/>
  <cols>
    <col min="1" max="1" width="8.5" customWidth="1"/>
    <col min="2" max="2" width="22.33203125" bestFit="1" customWidth="1"/>
    <col min="3" max="3" width="12.6640625" bestFit="1" customWidth="1"/>
    <col min="4" max="4" width="21.332031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69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70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71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72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109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ht="16" thickBot="1" x14ac:dyDescent="0.25">
      <c r="A2" s="110" t="s">
        <v>36</v>
      </c>
      <c r="B2" s="108" t="s">
        <v>38</v>
      </c>
      <c r="C2" s="224" t="s">
        <v>299</v>
      </c>
      <c r="D2" s="156" t="s">
        <v>45</v>
      </c>
      <c r="E2" s="68" t="s">
        <v>11</v>
      </c>
      <c r="F2" s="68" t="s">
        <v>15</v>
      </c>
      <c r="G2" s="68" t="s">
        <v>17</v>
      </c>
      <c r="H2" s="68" t="s">
        <v>37</v>
      </c>
      <c r="I2" s="68" t="s">
        <v>21</v>
      </c>
      <c r="J2" s="68" t="s">
        <v>326</v>
      </c>
      <c r="K2" s="68" t="s">
        <v>46</v>
      </c>
      <c r="L2" s="68" t="s">
        <v>47</v>
      </c>
      <c r="M2" s="68" t="s">
        <v>48</v>
      </c>
      <c r="N2" s="12" t="s">
        <v>9</v>
      </c>
      <c r="O2" s="164" t="s">
        <v>23</v>
      </c>
      <c r="P2" s="165" t="s">
        <v>25</v>
      </c>
      <c r="Q2" s="165" t="s">
        <v>27</v>
      </c>
      <c r="R2" s="165" t="s">
        <v>29</v>
      </c>
      <c r="S2" s="165" t="s">
        <v>31</v>
      </c>
      <c r="T2" s="165" t="s">
        <v>7</v>
      </c>
      <c r="U2" s="166" t="s">
        <v>8</v>
      </c>
      <c r="V2" s="165" t="s">
        <v>49</v>
      </c>
      <c r="W2" s="165" t="s">
        <v>50</v>
      </c>
      <c r="X2" s="165" t="s">
        <v>51</v>
      </c>
      <c r="Y2" s="13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89" t="s">
        <v>291</v>
      </c>
      <c r="BB2" s="64" t="s">
        <v>60</v>
      </c>
      <c r="BC2" s="64" t="s">
        <v>292</v>
      </c>
      <c r="BD2" s="64" t="s">
        <v>337</v>
      </c>
      <c r="BE2" s="64" t="s">
        <v>338</v>
      </c>
      <c r="BF2" s="64" t="s">
        <v>339</v>
      </c>
      <c r="BG2" s="64" t="s">
        <v>347</v>
      </c>
      <c r="BH2" s="64" t="s">
        <v>294</v>
      </c>
      <c r="BI2" s="64" t="s">
        <v>295</v>
      </c>
      <c r="BJ2" s="64" t="s">
        <v>296</v>
      </c>
      <c r="BK2" s="64" t="s">
        <v>59</v>
      </c>
      <c r="BL2" s="64" t="s">
        <v>60</v>
      </c>
      <c r="BM2" s="65" t="s">
        <v>338</v>
      </c>
      <c r="BN2" s="66" t="s">
        <v>4</v>
      </c>
      <c r="BO2" s="66" t="s">
        <v>297</v>
      </c>
      <c r="BP2" s="66" t="s">
        <v>61</v>
      </c>
      <c r="BQ2" s="66" t="s">
        <v>5</v>
      </c>
      <c r="BR2" s="66" t="s">
        <v>298</v>
      </c>
      <c r="BS2" s="63" t="s">
        <v>291</v>
      </c>
      <c r="BT2" s="64" t="s">
        <v>60</v>
      </c>
      <c r="BU2" s="64" t="s">
        <v>292</v>
      </c>
      <c r="BV2" s="64" t="s">
        <v>337</v>
      </c>
      <c r="BW2" s="64" t="s">
        <v>338</v>
      </c>
      <c r="BX2" s="64" t="s">
        <v>339</v>
      </c>
      <c r="BY2" s="64" t="s">
        <v>347</v>
      </c>
      <c r="BZ2" s="64" t="s">
        <v>294</v>
      </c>
      <c r="CA2" s="64" t="s">
        <v>295</v>
      </c>
      <c r="CB2" s="64" t="s">
        <v>296</v>
      </c>
      <c r="CC2" s="64" t="s">
        <v>59</v>
      </c>
      <c r="CD2" s="64" t="s">
        <v>60</v>
      </c>
      <c r="CE2" s="65" t="s">
        <v>338</v>
      </c>
      <c r="CF2" s="66" t="s">
        <v>4</v>
      </c>
      <c r="CG2" s="66" t="s">
        <v>297</v>
      </c>
      <c r="CH2" s="66" t="s">
        <v>61</v>
      </c>
      <c r="CI2" s="66" t="s">
        <v>5</v>
      </c>
      <c r="CJ2" s="66" t="s">
        <v>298</v>
      </c>
      <c r="CK2" s="63" t="s">
        <v>291</v>
      </c>
      <c r="CL2" s="64" t="s">
        <v>60</v>
      </c>
      <c r="CM2" s="64" t="s">
        <v>292</v>
      </c>
      <c r="CN2" s="64" t="s">
        <v>337</v>
      </c>
      <c r="CO2" s="64" t="s">
        <v>338</v>
      </c>
      <c r="CP2" s="64" t="s">
        <v>339</v>
      </c>
      <c r="CQ2" s="64" t="s">
        <v>347</v>
      </c>
      <c r="CR2" s="64" t="s">
        <v>294</v>
      </c>
      <c r="CS2" s="64" t="s">
        <v>295</v>
      </c>
      <c r="CT2" s="64" t="s">
        <v>296</v>
      </c>
      <c r="CU2" s="64" t="s">
        <v>59</v>
      </c>
      <c r="CV2" s="64" t="s">
        <v>60</v>
      </c>
      <c r="CW2" s="65" t="s">
        <v>338</v>
      </c>
      <c r="CX2" s="66" t="s">
        <v>4</v>
      </c>
      <c r="CY2" s="66" t="s">
        <v>297</v>
      </c>
      <c r="CZ2" s="66" t="s">
        <v>61</v>
      </c>
      <c r="DA2" s="66" t="s">
        <v>5</v>
      </c>
      <c r="DB2" s="66" t="s">
        <v>298</v>
      </c>
      <c r="DC2" s="63" t="s">
        <v>291</v>
      </c>
      <c r="DD2" s="64" t="s">
        <v>60</v>
      </c>
      <c r="DE2" s="64" t="s">
        <v>292</v>
      </c>
      <c r="DF2" s="64" t="s">
        <v>337</v>
      </c>
      <c r="DG2" s="64" t="s">
        <v>338</v>
      </c>
      <c r="DH2" s="64" t="s">
        <v>339</v>
      </c>
      <c r="DI2" s="64" t="s">
        <v>347</v>
      </c>
      <c r="DJ2" s="64" t="s">
        <v>294</v>
      </c>
      <c r="DK2" s="64" t="s">
        <v>295</v>
      </c>
      <c r="DL2" s="64" t="s">
        <v>296</v>
      </c>
      <c r="DM2" s="64" t="s">
        <v>59</v>
      </c>
      <c r="DN2" s="64" t="s">
        <v>60</v>
      </c>
      <c r="DO2" s="65" t="s">
        <v>338</v>
      </c>
      <c r="DP2" s="66" t="s">
        <v>4</v>
      </c>
      <c r="DQ2" s="66" t="s">
        <v>297</v>
      </c>
      <c r="DR2" s="66" t="s">
        <v>61</v>
      </c>
      <c r="DS2" s="66" t="s">
        <v>5</v>
      </c>
      <c r="DT2" s="66" t="s">
        <v>298</v>
      </c>
      <c r="DU2" s="63" t="s">
        <v>291</v>
      </c>
      <c r="DV2" s="64" t="s">
        <v>60</v>
      </c>
      <c r="DW2" s="64" t="s">
        <v>292</v>
      </c>
      <c r="DX2" s="64" t="s">
        <v>337</v>
      </c>
      <c r="DY2" s="64" t="s">
        <v>338</v>
      </c>
      <c r="DZ2" s="64" t="s">
        <v>339</v>
      </c>
      <c r="EA2" s="64" t="s">
        <v>347</v>
      </c>
      <c r="EB2" s="64" t="s">
        <v>294</v>
      </c>
      <c r="EC2" s="64" t="s">
        <v>295</v>
      </c>
      <c r="ED2" s="64" t="s">
        <v>296</v>
      </c>
      <c r="EE2" s="64" t="s">
        <v>59</v>
      </c>
      <c r="EF2" s="64" t="s">
        <v>60</v>
      </c>
      <c r="EG2" s="65" t="s">
        <v>338</v>
      </c>
      <c r="EH2" s="66" t="s">
        <v>4</v>
      </c>
      <c r="EI2" s="66" t="s">
        <v>297</v>
      </c>
      <c r="EJ2" s="66" t="s">
        <v>61</v>
      </c>
      <c r="EK2" s="66" t="s">
        <v>5</v>
      </c>
      <c r="EL2" s="67" t="s">
        <v>298</v>
      </c>
      <c r="EM2" s="54"/>
      <c r="EN2" s="54"/>
      <c r="EO2" s="54" t="s">
        <v>73</v>
      </c>
      <c r="EP2" s="54" t="s">
        <v>74</v>
      </c>
      <c r="EQ2" s="53" t="s">
        <v>75</v>
      </c>
      <c r="ER2" s="54" t="s">
        <v>76</v>
      </c>
    </row>
    <row r="3" spans="1:148" x14ac:dyDescent="0.2">
      <c r="A3" s="150">
        <v>1</v>
      </c>
      <c r="B3" s="151" t="s">
        <v>308</v>
      </c>
      <c r="C3" s="11">
        <v>10.462499999999999</v>
      </c>
      <c r="D3" s="45" t="s">
        <v>120</v>
      </c>
      <c r="E3" s="14">
        <v>5</v>
      </c>
      <c r="F3" s="44">
        <v>34621</v>
      </c>
      <c r="G3" s="15">
        <v>30.975342465753425</v>
      </c>
      <c r="H3" s="15" t="s">
        <v>336</v>
      </c>
      <c r="I3" s="15">
        <v>21.550684931506851</v>
      </c>
      <c r="J3" s="15" t="s">
        <v>331</v>
      </c>
      <c r="K3" s="45">
        <v>76</v>
      </c>
      <c r="L3" s="45">
        <v>217</v>
      </c>
      <c r="M3" s="45">
        <v>4.82</v>
      </c>
      <c r="N3" s="157">
        <v>1</v>
      </c>
      <c r="O3" s="167">
        <v>0</v>
      </c>
      <c r="P3" s="168">
        <v>0</v>
      </c>
      <c r="Q3" s="168">
        <v>0.88207191350264014</v>
      </c>
      <c r="R3" s="168">
        <v>0.95438088341781313</v>
      </c>
      <c r="S3" s="168">
        <v>0.96705545324329856</v>
      </c>
      <c r="T3" s="169">
        <v>0.96705545324329856</v>
      </c>
      <c r="U3" s="169">
        <v>0.82199713525680373</v>
      </c>
      <c r="V3" s="169">
        <v>6.872509960159362E-2</v>
      </c>
      <c r="W3" s="169">
        <v>8.2204155374887081E-2</v>
      </c>
      <c r="X3" s="169">
        <v>8.2204155374887081E-2</v>
      </c>
      <c r="Y3" s="18">
        <v>6.9873532068654015E-2</v>
      </c>
      <c r="Z3" s="19">
        <v>18.893150684931506</v>
      </c>
      <c r="AA3" s="20">
        <v>80.408428906744987</v>
      </c>
      <c r="AB3" s="71">
        <v>0.6384180790960452</v>
      </c>
      <c r="AC3" s="102">
        <v>13.941002949852507</v>
      </c>
      <c r="AD3" s="71">
        <v>0.74</v>
      </c>
      <c r="AE3" s="71">
        <v>6.4000000000000001E-2</v>
      </c>
      <c r="AF3" s="71">
        <v>2.5000000000000001E-2</v>
      </c>
      <c r="AG3" s="70">
        <v>0.5</v>
      </c>
      <c r="AH3" s="20">
        <v>5.5</v>
      </c>
      <c r="AI3" s="20">
        <v>8.3333333333333329E-2</v>
      </c>
      <c r="AJ3" s="75">
        <v>1.88</v>
      </c>
      <c r="AK3" s="21">
        <v>8</v>
      </c>
      <c r="AL3" s="21">
        <v>9</v>
      </c>
      <c r="AM3" s="21">
        <v>4</v>
      </c>
      <c r="AN3" s="21">
        <v>4</v>
      </c>
      <c r="AO3" s="21">
        <v>9</v>
      </c>
      <c r="AP3" s="21">
        <v>5</v>
      </c>
      <c r="AQ3" s="21">
        <v>2</v>
      </c>
      <c r="AR3" s="21">
        <v>5</v>
      </c>
      <c r="AS3" s="21">
        <v>0</v>
      </c>
      <c r="AT3" s="21">
        <v>2</v>
      </c>
      <c r="AU3" s="21">
        <v>10</v>
      </c>
      <c r="AV3" s="21">
        <v>0</v>
      </c>
      <c r="AW3" s="21">
        <v>9.1</v>
      </c>
      <c r="AX3" s="21">
        <v>6.8249999999999993</v>
      </c>
      <c r="AY3" s="21">
        <v>0.33750000000000002</v>
      </c>
      <c r="AZ3" s="130">
        <v>0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61"/>
      <c r="BO3" s="61"/>
      <c r="BP3" s="61"/>
      <c r="BQ3" s="72"/>
      <c r="BR3" s="61"/>
      <c r="BS3" s="22"/>
      <c r="BT3" s="23">
        <v>1</v>
      </c>
      <c r="BU3" s="23"/>
      <c r="BV3" s="23"/>
      <c r="BW3" s="23"/>
      <c r="BX3" s="23"/>
      <c r="BY3" s="23"/>
      <c r="BZ3" s="74"/>
      <c r="CA3" s="74"/>
      <c r="CB3" s="74"/>
      <c r="CC3" s="23"/>
      <c r="CD3" s="23">
        <v>1</v>
      </c>
      <c r="CE3" s="55"/>
      <c r="CF3" s="61"/>
      <c r="CG3" s="61"/>
      <c r="CH3" s="61"/>
      <c r="CI3" s="73"/>
      <c r="CJ3" s="62"/>
      <c r="CK3" s="22">
        <v>3508</v>
      </c>
      <c r="CL3" s="23">
        <v>3977</v>
      </c>
      <c r="CM3" s="23">
        <v>18</v>
      </c>
      <c r="CN3" s="23">
        <v>10</v>
      </c>
      <c r="CO3" s="23">
        <v>531</v>
      </c>
      <c r="CP3" s="23">
        <v>320</v>
      </c>
      <c r="CQ3" s="23"/>
      <c r="CR3" s="24"/>
      <c r="CS3" s="24"/>
      <c r="CT3" s="23"/>
      <c r="CU3" s="23"/>
      <c r="CV3" s="23">
        <v>1</v>
      </c>
      <c r="CW3" s="55"/>
      <c r="CX3" s="61"/>
      <c r="CY3" s="61"/>
      <c r="CZ3" s="61"/>
      <c r="DA3" s="73"/>
      <c r="DB3" s="62"/>
      <c r="DC3" s="104">
        <v>3954</v>
      </c>
      <c r="DD3" s="26">
        <v>4143</v>
      </c>
      <c r="DE3" s="26">
        <v>35</v>
      </c>
      <c r="DF3" s="26">
        <v>7</v>
      </c>
      <c r="DG3" s="26">
        <v>508</v>
      </c>
      <c r="DH3" s="26">
        <v>313</v>
      </c>
      <c r="DI3" s="26">
        <v>71.8</v>
      </c>
      <c r="DJ3" s="26">
        <v>5.6</v>
      </c>
      <c r="DK3" s="26">
        <v>2.5</v>
      </c>
      <c r="DL3" s="78">
        <v>41.1</v>
      </c>
      <c r="DM3" s="26">
        <v>138</v>
      </c>
      <c r="DN3" s="26">
        <v>2008</v>
      </c>
      <c r="DO3" s="26">
        <v>12</v>
      </c>
      <c r="DP3" s="61">
        <v>4.0999999999999996</v>
      </c>
      <c r="DQ3" s="26">
        <v>0</v>
      </c>
      <c r="DR3" s="26">
        <v>1</v>
      </c>
      <c r="DS3" s="26">
        <v>1.88</v>
      </c>
      <c r="DT3" s="107">
        <v>4</v>
      </c>
      <c r="DU3" s="104">
        <v>4726</v>
      </c>
      <c r="DV3" s="26">
        <v>4887</v>
      </c>
      <c r="DW3" s="26">
        <v>43</v>
      </c>
      <c r="DX3" s="26">
        <v>13</v>
      </c>
      <c r="DY3" s="26">
        <v>531</v>
      </c>
      <c r="DZ3" s="26">
        <v>339</v>
      </c>
      <c r="EA3" s="26">
        <v>74</v>
      </c>
      <c r="EB3" s="26">
        <v>6.4</v>
      </c>
      <c r="EC3" s="26">
        <v>3.9</v>
      </c>
      <c r="ED3" s="78">
        <v>50</v>
      </c>
      <c r="EE3" s="26">
        <v>182</v>
      </c>
      <c r="EF3" s="26">
        <v>2214</v>
      </c>
      <c r="EG3" s="26">
        <v>10</v>
      </c>
      <c r="EH3" s="61">
        <v>5.5</v>
      </c>
      <c r="EI3" s="26">
        <v>0</v>
      </c>
      <c r="EJ3" s="26">
        <v>0</v>
      </c>
      <c r="EK3" s="26">
        <v>1.76</v>
      </c>
      <c r="EL3" s="107">
        <v>9</v>
      </c>
      <c r="EN3" s="10">
        <v>1</v>
      </c>
      <c r="EO3" s="17" t="s">
        <v>78</v>
      </c>
      <c r="EP3" s="6">
        <v>1</v>
      </c>
      <c r="EQ3" s="49">
        <v>40786</v>
      </c>
      <c r="ER3" s="48">
        <v>42487</v>
      </c>
    </row>
    <row r="4" spans="1:148" x14ac:dyDescent="0.2">
      <c r="A4" s="150">
        <v>2</v>
      </c>
      <c r="B4" s="151" t="s">
        <v>311</v>
      </c>
      <c r="C4" s="11">
        <v>9.9990937500000001</v>
      </c>
      <c r="D4" s="45" t="s">
        <v>140</v>
      </c>
      <c r="E4" s="14">
        <v>6</v>
      </c>
      <c r="F4" s="44">
        <v>34377</v>
      </c>
      <c r="G4" s="15">
        <v>31.643835616438356</v>
      </c>
      <c r="H4" s="15" t="s">
        <v>336</v>
      </c>
      <c r="I4" s="15">
        <v>22.219178082191782</v>
      </c>
      <c r="J4" s="15" t="s">
        <v>352</v>
      </c>
      <c r="K4" s="45">
        <v>79</v>
      </c>
      <c r="L4" s="45">
        <v>245</v>
      </c>
      <c r="M4" s="45">
        <v>4.8600000000000003</v>
      </c>
      <c r="N4" s="157">
        <v>1</v>
      </c>
      <c r="O4" s="167">
        <v>0</v>
      </c>
      <c r="P4" s="168">
        <v>0</v>
      </c>
      <c r="Q4" s="168">
        <v>0.98941289701636193</v>
      </c>
      <c r="R4" s="168">
        <v>0.98537061118335501</v>
      </c>
      <c r="S4" s="168">
        <v>0.94871153365023764</v>
      </c>
      <c r="T4" s="169">
        <v>0.96906221533329973</v>
      </c>
      <c r="U4" s="169">
        <v>0.72679666149997479</v>
      </c>
      <c r="V4" s="169">
        <v>0.16558317399617592</v>
      </c>
      <c r="W4" s="169">
        <v>0.13760718660677829</v>
      </c>
      <c r="X4" s="169">
        <v>0.15159518030147712</v>
      </c>
      <c r="Y4" s="18">
        <v>0.11369638522610784</v>
      </c>
      <c r="Z4" s="19">
        <v>19.561643835616437</v>
      </c>
      <c r="AA4" s="20">
        <v>87.831642218018501</v>
      </c>
      <c r="AB4" s="71">
        <v>0.67042889390519189</v>
      </c>
      <c r="AC4" s="102">
        <v>12.767676767676768</v>
      </c>
      <c r="AD4" s="71">
        <v>0.77099999999999991</v>
      </c>
      <c r="AE4" s="71">
        <v>0.06</v>
      </c>
      <c r="AF4" s="71">
        <v>2.7000000000000003E-2</v>
      </c>
      <c r="AG4" s="70">
        <v>0.51800000000000002</v>
      </c>
      <c r="AH4" s="20">
        <v>4.0999999999999996</v>
      </c>
      <c r="AI4" s="20">
        <v>0.11290322580645161</v>
      </c>
      <c r="AJ4" s="76">
        <v>1.9</v>
      </c>
      <c r="AK4" s="21">
        <v>6</v>
      </c>
      <c r="AL4" s="21">
        <v>6</v>
      </c>
      <c r="AM4" s="21">
        <v>7</v>
      </c>
      <c r="AN4" s="21">
        <v>4</v>
      </c>
      <c r="AO4" s="21">
        <v>8</v>
      </c>
      <c r="AP4" s="21">
        <v>6</v>
      </c>
      <c r="AQ4" s="21">
        <v>4</v>
      </c>
      <c r="AR4" s="21">
        <v>2</v>
      </c>
      <c r="AS4" s="21">
        <v>1</v>
      </c>
      <c r="AT4" s="21">
        <v>2</v>
      </c>
      <c r="AU4" s="21">
        <v>10</v>
      </c>
      <c r="AV4" s="21">
        <v>0</v>
      </c>
      <c r="AW4" s="21">
        <v>9.07</v>
      </c>
      <c r="AX4" s="21">
        <v>7.2560000000000002</v>
      </c>
      <c r="AY4" s="21">
        <v>0.33750000000000002</v>
      </c>
      <c r="AZ4" s="130">
        <v>0.16875000000000001</v>
      </c>
      <c r="BA4" s="103"/>
      <c r="BB4" s="23">
        <v>1</v>
      </c>
      <c r="BC4" s="23"/>
      <c r="BD4" s="23"/>
      <c r="BE4" s="23"/>
      <c r="BF4" s="23"/>
      <c r="BG4" s="23"/>
      <c r="BH4" s="74"/>
      <c r="BI4" s="74"/>
      <c r="BJ4" s="74"/>
      <c r="BK4" s="23"/>
      <c r="BL4" s="23">
        <v>1</v>
      </c>
      <c r="BM4" s="55"/>
      <c r="BN4" s="61"/>
      <c r="BO4" s="61"/>
      <c r="BP4" s="61"/>
      <c r="BQ4" s="72"/>
      <c r="BR4" s="61"/>
      <c r="BS4" s="22"/>
      <c r="BT4" s="23">
        <v>1</v>
      </c>
      <c r="BU4" s="23"/>
      <c r="BV4" s="23"/>
      <c r="BW4" s="23"/>
      <c r="BX4" s="23"/>
      <c r="BY4" s="23"/>
      <c r="BZ4" s="74"/>
      <c r="CA4" s="74"/>
      <c r="CB4" s="74"/>
      <c r="CC4" s="23"/>
      <c r="CD4" s="23">
        <v>1</v>
      </c>
      <c r="CE4" s="55"/>
      <c r="CF4" s="61"/>
      <c r="CG4" s="61"/>
      <c r="CH4" s="61"/>
      <c r="CI4" s="73"/>
      <c r="CJ4" s="62"/>
      <c r="CK4" s="22">
        <v>2056</v>
      </c>
      <c r="CL4" s="23">
        <v>2078</v>
      </c>
      <c r="CM4" s="23">
        <v>9</v>
      </c>
      <c r="CN4" s="23">
        <v>10</v>
      </c>
      <c r="CO4" s="23">
        <v>349</v>
      </c>
      <c r="CP4" s="23">
        <v>203</v>
      </c>
      <c r="CQ4" s="23"/>
      <c r="CR4" s="24"/>
      <c r="CS4" s="24"/>
      <c r="CT4" s="23"/>
      <c r="CU4" s="23"/>
      <c r="CV4" s="23">
        <v>1</v>
      </c>
      <c r="CW4" s="55"/>
      <c r="CX4" s="61"/>
      <c r="CY4" s="61"/>
      <c r="CZ4" s="61"/>
      <c r="DA4" s="73"/>
      <c r="DB4" s="62"/>
      <c r="DC4" s="104">
        <v>3031</v>
      </c>
      <c r="DD4" s="26">
        <v>3076</v>
      </c>
      <c r="DE4" s="26">
        <v>22</v>
      </c>
      <c r="DF4" s="26">
        <v>9</v>
      </c>
      <c r="DG4" s="26">
        <v>416</v>
      </c>
      <c r="DH4" s="26">
        <v>260</v>
      </c>
      <c r="DI4" s="26">
        <v>72.5</v>
      </c>
      <c r="DJ4" s="26">
        <v>6</v>
      </c>
      <c r="DK4" s="26">
        <v>3.6</v>
      </c>
      <c r="DL4" s="78">
        <v>46</v>
      </c>
      <c r="DM4" s="26">
        <v>433</v>
      </c>
      <c r="DN4" s="26">
        <v>2615</v>
      </c>
      <c r="DO4" s="26">
        <v>82</v>
      </c>
      <c r="DP4" s="61">
        <v>4</v>
      </c>
      <c r="DQ4" s="26">
        <v>13</v>
      </c>
      <c r="DR4" s="26">
        <v>9</v>
      </c>
      <c r="DS4" s="26">
        <v>1.79</v>
      </c>
      <c r="DT4" s="107">
        <v>15</v>
      </c>
      <c r="DU4" s="104">
        <v>3792</v>
      </c>
      <c r="DV4" s="26">
        <v>3997</v>
      </c>
      <c r="DW4" s="26">
        <v>28</v>
      </c>
      <c r="DX4" s="26">
        <v>4</v>
      </c>
      <c r="DY4" s="26">
        <v>443</v>
      </c>
      <c r="DZ4" s="26">
        <v>297</v>
      </c>
      <c r="EA4" s="26">
        <v>77.099999999999994</v>
      </c>
      <c r="EB4" s="26">
        <v>3.8</v>
      </c>
      <c r="EC4" s="26">
        <v>2.7</v>
      </c>
      <c r="ED4" s="78">
        <v>51.8</v>
      </c>
      <c r="EE4" s="26">
        <v>337</v>
      </c>
      <c r="EF4" s="26">
        <v>2449</v>
      </c>
      <c r="EG4" s="26">
        <v>62</v>
      </c>
      <c r="EH4" s="61">
        <v>4.0999999999999996</v>
      </c>
      <c r="EI4" s="26">
        <v>2</v>
      </c>
      <c r="EJ4" s="26">
        <v>7</v>
      </c>
      <c r="EK4" s="26">
        <v>1.9</v>
      </c>
      <c r="EL4" s="107">
        <v>9</v>
      </c>
      <c r="EN4" s="10">
        <v>2</v>
      </c>
      <c r="EO4" s="17" t="s">
        <v>79</v>
      </c>
      <c r="EP4" s="6">
        <v>1</v>
      </c>
      <c r="EQ4" s="49">
        <v>41152</v>
      </c>
    </row>
    <row r="5" spans="1:148" x14ac:dyDescent="0.2">
      <c r="A5" s="150">
        <v>3</v>
      </c>
      <c r="B5" s="151" t="s">
        <v>309</v>
      </c>
      <c r="C5" s="11">
        <v>8.9937500000000004</v>
      </c>
      <c r="D5" s="45" t="s">
        <v>310</v>
      </c>
      <c r="E5" s="14">
        <v>11</v>
      </c>
      <c r="F5" s="44">
        <v>33968</v>
      </c>
      <c r="G5" s="15">
        <v>32.764383561643832</v>
      </c>
      <c r="H5" s="15" t="s">
        <v>336</v>
      </c>
      <c r="I5" s="15">
        <v>23.339726027397262</v>
      </c>
      <c r="J5" s="15" t="s">
        <v>327</v>
      </c>
      <c r="K5" s="45">
        <v>77</v>
      </c>
      <c r="L5" s="45">
        <v>237</v>
      </c>
      <c r="M5" s="45">
        <v>4.7699999999999996</v>
      </c>
      <c r="N5" s="157">
        <v>1</v>
      </c>
      <c r="O5" s="167">
        <v>0</v>
      </c>
      <c r="P5" s="168">
        <v>0</v>
      </c>
      <c r="Q5" s="168">
        <v>0</v>
      </c>
      <c r="R5" s="168">
        <v>0.98699238578680204</v>
      </c>
      <c r="S5" s="168">
        <v>0.59069767441860466</v>
      </c>
      <c r="T5" s="169">
        <v>0.78884503010270335</v>
      </c>
      <c r="U5" s="169">
        <v>0.43386476655648687</v>
      </c>
      <c r="V5" s="169">
        <v>0.20191285866099895</v>
      </c>
      <c r="W5" s="169">
        <v>0.18111095466065899</v>
      </c>
      <c r="X5" s="169">
        <v>0.19151190666082896</v>
      </c>
      <c r="Y5" s="18">
        <v>0.10533154866345594</v>
      </c>
      <c r="Z5" s="19">
        <v>21.682191780821917</v>
      </c>
      <c r="AA5" s="20">
        <v>91.559797927101826</v>
      </c>
      <c r="AB5" s="71">
        <v>0.6428571428571429</v>
      </c>
      <c r="AC5" s="102">
        <v>12.7</v>
      </c>
      <c r="AD5" s="71">
        <v>0.74099999999999999</v>
      </c>
      <c r="AE5" s="71">
        <v>6.5000000000000002E-2</v>
      </c>
      <c r="AF5" s="71">
        <v>3.7999999999999999E-2</v>
      </c>
      <c r="AG5" s="70">
        <v>0.5</v>
      </c>
      <c r="AH5" s="20">
        <v>6.0175438596491224</v>
      </c>
      <c r="AI5" s="20">
        <v>0.17543859649122806</v>
      </c>
      <c r="AJ5" s="76">
        <v>3.16</v>
      </c>
      <c r="AK5" s="21">
        <v>1</v>
      </c>
      <c r="AL5" s="21">
        <v>5</v>
      </c>
      <c r="AM5" s="21">
        <v>4</v>
      </c>
      <c r="AN5" s="21">
        <v>5</v>
      </c>
      <c r="AO5" s="21">
        <v>3</v>
      </c>
      <c r="AP5" s="21">
        <v>5</v>
      </c>
      <c r="AQ5" s="21">
        <v>4</v>
      </c>
      <c r="AR5" s="21">
        <v>6</v>
      </c>
      <c r="AS5" s="21">
        <v>4</v>
      </c>
      <c r="AT5" s="21">
        <v>7</v>
      </c>
      <c r="AU5" s="21">
        <v>10</v>
      </c>
      <c r="AV5" s="21">
        <v>0</v>
      </c>
      <c r="AW5" s="21">
        <v>6.5</v>
      </c>
      <c r="AX5" s="21">
        <v>6.5</v>
      </c>
      <c r="AY5" s="21">
        <v>0.78749999999999998</v>
      </c>
      <c r="AZ5" s="130">
        <v>0.78749999999999998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25"/>
      <c r="BT5" s="26">
        <v>1</v>
      </c>
      <c r="BU5" s="26"/>
      <c r="BV5" s="26"/>
      <c r="BW5" s="26"/>
      <c r="BX5" s="26"/>
      <c r="BY5" s="26"/>
      <c r="BZ5" s="78"/>
      <c r="CA5" s="78"/>
      <c r="CB5" s="78"/>
      <c r="CC5" s="26"/>
      <c r="CD5" s="26">
        <v>1</v>
      </c>
      <c r="CE5" s="56"/>
      <c r="CF5" s="61"/>
      <c r="CG5" s="59"/>
      <c r="CH5" s="59"/>
      <c r="CI5" s="79"/>
      <c r="CJ5" s="60"/>
      <c r="CK5" s="25"/>
      <c r="CL5" s="26">
        <v>1</v>
      </c>
      <c r="CM5" s="26"/>
      <c r="CN5" s="26"/>
      <c r="CO5" s="26"/>
      <c r="CP5" s="26"/>
      <c r="CQ5" s="26"/>
      <c r="CR5" s="27"/>
      <c r="CS5" s="27"/>
      <c r="CT5" s="26"/>
      <c r="CU5" s="26"/>
      <c r="CV5" s="26">
        <v>1</v>
      </c>
      <c r="CW5" s="56"/>
      <c r="CX5" s="61"/>
      <c r="CY5" s="59"/>
      <c r="CZ5" s="59"/>
      <c r="DA5" s="79"/>
      <c r="DB5" s="60"/>
      <c r="DC5" s="104">
        <v>3111</v>
      </c>
      <c r="DD5" s="26">
        <v>3152</v>
      </c>
      <c r="DE5" s="26">
        <v>0</v>
      </c>
      <c r="DF5" s="26">
        <v>0</v>
      </c>
      <c r="DG5" s="26">
        <v>28</v>
      </c>
      <c r="DH5" s="26">
        <v>18</v>
      </c>
      <c r="DI5" s="26">
        <v>74.099999999999994</v>
      </c>
      <c r="DJ5" s="26">
        <v>0</v>
      </c>
      <c r="DK5" s="26">
        <v>0</v>
      </c>
      <c r="DL5" s="78">
        <v>50</v>
      </c>
      <c r="DM5" s="26">
        <v>760</v>
      </c>
      <c r="DN5" s="26">
        <v>3764</v>
      </c>
      <c r="DO5" s="26">
        <v>138</v>
      </c>
      <c r="DP5" s="61">
        <v>5.5072463768115938</v>
      </c>
      <c r="DQ5" s="26">
        <v>0</v>
      </c>
      <c r="DR5" s="26">
        <v>2</v>
      </c>
      <c r="DS5" s="26">
        <v>2.38</v>
      </c>
      <c r="DT5" s="107">
        <v>1</v>
      </c>
      <c r="DU5" s="104">
        <v>1651</v>
      </c>
      <c r="DV5" s="26">
        <v>2795</v>
      </c>
      <c r="DW5" s="26">
        <v>17</v>
      </c>
      <c r="DX5" s="26">
        <v>4</v>
      </c>
      <c r="DY5" s="26">
        <v>208</v>
      </c>
      <c r="DZ5" s="26">
        <v>130</v>
      </c>
      <c r="EA5" s="26">
        <v>72.900000000000006</v>
      </c>
      <c r="EB5" s="26">
        <v>6.5</v>
      </c>
      <c r="EC5" s="26">
        <v>3.8</v>
      </c>
      <c r="ED5" s="78">
        <v>38.5</v>
      </c>
      <c r="EE5" s="26">
        <v>343</v>
      </c>
      <c r="EF5" s="26">
        <v>1893.8666666666666</v>
      </c>
      <c r="EG5" s="26">
        <v>57</v>
      </c>
      <c r="EH5" s="61">
        <v>6.0175438596491224</v>
      </c>
      <c r="EI5" s="26">
        <v>6</v>
      </c>
      <c r="EJ5" s="26">
        <v>10</v>
      </c>
      <c r="EK5" s="26">
        <v>3.16</v>
      </c>
      <c r="EL5" s="107">
        <v>11</v>
      </c>
      <c r="EM5" s="52"/>
      <c r="EN5" s="4">
        <v>3</v>
      </c>
      <c r="EO5" s="17" t="s">
        <v>81</v>
      </c>
      <c r="EP5" s="6">
        <v>0.9</v>
      </c>
      <c r="EQ5" s="49">
        <v>41517</v>
      </c>
    </row>
    <row r="6" spans="1:148" x14ac:dyDescent="0.2">
      <c r="A6" s="150">
        <v>4</v>
      </c>
      <c r="B6" s="151" t="s">
        <v>316</v>
      </c>
      <c r="C6" s="11">
        <v>7.4125000000000005</v>
      </c>
      <c r="D6" s="45" t="s">
        <v>97</v>
      </c>
      <c r="E6" s="14">
        <v>1</v>
      </c>
      <c r="F6" s="44">
        <v>34179</v>
      </c>
      <c r="G6" s="15">
        <v>32.186301369863017</v>
      </c>
      <c r="H6" s="15" t="s">
        <v>349</v>
      </c>
      <c r="I6" s="15">
        <v>22.761643835616439</v>
      </c>
      <c r="J6" s="15" t="s">
        <v>327</v>
      </c>
      <c r="K6" s="45">
        <v>74</v>
      </c>
      <c r="L6" s="45">
        <v>238</v>
      </c>
      <c r="M6" s="45">
        <v>4.79</v>
      </c>
      <c r="N6" s="157">
        <v>4</v>
      </c>
      <c r="O6" s="167">
        <v>0</v>
      </c>
      <c r="P6" s="168">
        <v>6.276285991588483E-2</v>
      </c>
      <c r="Q6" s="168">
        <v>0.61044682190056643</v>
      </c>
      <c r="R6" s="168">
        <v>0.94519046314058641</v>
      </c>
      <c r="S6" s="168">
        <v>0.92365669827376606</v>
      </c>
      <c r="T6" s="169">
        <v>0.93442358070717624</v>
      </c>
      <c r="U6" s="169">
        <v>0.93442358070717624</v>
      </c>
      <c r="V6" s="169">
        <v>0.33904109589041098</v>
      </c>
      <c r="W6" s="169">
        <v>0.36813725490196081</v>
      </c>
      <c r="X6" s="169">
        <v>0.36813725490196081</v>
      </c>
      <c r="Y6" s="18">
        <v>0.36813725490196081</v>
      </c>
      <c r="Z6" s="19">
        <v>20.104109589041094</v>
      </c>
      <c r="AA6" s="20">
        <v>90.420082522913717</v>
      </c>
      <c r="AB6" s="71">
        <v>0.65833333333333333</v>
      </c>
      <c r="AC6" s="102">
        <v>14.135245901639344</v>
      </c>
      <c r="AD6" s="71">
        <v>0.753</v>
      </c>
      <c r="AE6" s="71">
        <v>5.0999999999999997E-2</v>
      </c>
      <c r="AF6" s="71">
        <v>3.7000000000000005E-2</v>
      </c>
      <c r="AG6" s="70">
        <v>0.5</v>
      </c>
      <c r="AH6" s="20">
        <v>5.5</v>
      </c>
      <c r="AI6" s="20">
        <v>0.13142857142857142</v>
      </c>
      <c r="AJ6" s="76">
        <v>2.5299999999999998</v>
      </c>
      <c r="AK6" s="21">
        <v>4</v>
      </c>
      <c r="AL6" s="21">
        <v>10</v>
      </c>
      <c r="AM6" s="21">
        <v>5</v>
      </c>
      <c r="AN6" s="21">
        <v>2</v>
      </c>
      <c r="AO6" s="21">
        <v>4</v>
      </c>
      <c r="AP6" s="21">
        <v>5</v>
      </c>
      <c r="AQ6" s="21">
        <v>10</v>
      </c>
      <c r="AR6" s="21">
        <v>5</v>
      </c>
      <c r="AS6" s="21">
        <v>2</v>
      </c>
      <c r="AT6" s="21">
        <v>5</v>
      </c>
      <c r="AU6" s="21">
        <v>3</v>
      </c>
      <c r="AV6" s="21">
        <v>0</v>
      </c>
      <c r="AW6" s="21">
        <v>7.95</v>
      </c>
      <c r="AX6" s="21">
        <v>7.95</v>
      </c>
      <c r="AY6" s="21">
        <v>0.82499999999999996</v>
      </c>
      <c r="AZ6" s="130">
        <v>0.82499999999999996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59"/>
      <c r="BS6" s="25">
        <v>194</v>
      </c>
      <c r="BT6" s="26">
        <v>3091</v>
      </c>
      <c r="BU6" s="26">
        <v>4</v>
      </c>
      <c r="BV6" s="26">
        <v>0</v>
      </c>
      <c r="BW6" s="26">
        <v>29</v>
      </c>
      <c r="BX6" s="26">
        <v>18</v>
      </c>
      <c r="BY6" s="26"/>
      <c r="BZ6" s="78"/>
      <c r="CA6" s="78"/>
      <c r="CB6" s="78"/>
      <c r="CC6" s="26"/>
      <c r="CD6" s="26">
        <v>1</v>
      </c>
      <c r="CE6" s="56"/>
      <c r="CF6" s="61"/>
      <c r="CG6" s="59"/>
      <c r="CH6" s="59"/>
      <c r="CI6" s="79"/>
      <c r="CJ6" s="60"/>
      <c r="CK6" s="25">
        <v>1940</v>
      </c>
      <c r="CL6" s="26">
        <v>3178</v>
      </c>
      <c r="CM6" s="26">
        <v>10</v>
      </c>
      <c r="CN6" s="26">
        <v>7</v>
      </c>
      <c r="CO6" s="26">
        <v>267</v>
      </c>
      <c r="CP6" s="26">
        <v>156</v>
      </c>
      <c r="CQ6" s="26"/>
      <c r="CR6" s="27"/>
      <c r="CS6" s="27"/>
      <c r="CT6" s="26"/>
      <c r="CU6" s="26"/>
      <c r="CV6" s="26">
        <v>1</v>
      </c>
      <c r="CW6" s="56"/>
      <c r="CX6" s="61"/>
      <c r="CY6" s="59"/>
      <c r="CZ6" s="59"/>
      <c r="DA6" s="79"/>
      <c r="DB6" s="60"/>
      <c r="DC6" s="104">
        <v>3449</v>
      </c>
      <c r="DD6" s="26">
        <v>3649</v>
      </c>
      <c r="DE6" s="26">
        <v>27</v>
      </c>
      <c r="DF6" s="26">
        <v>11</v>
      </c>
      <c r="DG6" s="26">
        <v>396</v>
      </c>
      <c r="DH6" s="26">
        <v>244</v>
      </c>
      <c r="DI6" s="26">
        <v>70</v>
      </c>
      <c r="DJ6" s="26">
        <v>5.0999999999999996</v>
      </c>
      <c r="DK6" s="26">
        <v>3.7</v>
      </c>
      <c r="DL6" s="78">
        <v>45.5</v>
      </c>
      <c r="DM6" s="26">
        <v>1089</v>
      </c>
      <c r="DN6" s="26">
        <v>3212</v>
      </c>
      <c r="DO6" s="26">
        <v>175</v>
      </c>
      <c r="DP6" s="61">
        <v>5.4</v>
      </c>
      <c r="DQ6" s="26">
        <v>14</v>
      </c>
      <c r="DR6" s="26">
        <v>23</v>
      </c>
      <c r="DS6" s="26">
        <v>2.5299999999999998</v>
      </c>
      <c r="DT6" s="107">
        <v>36</v>
      </c>
      <c r="DU6" s="104">
        <v>3799</v>
      </c>
      <c r="DV6" s="26">
        <v>4113</v>
      </c>
      <c r="DW6" s="26">
        <v>29</v>
      </c>
      <c r="DX6" s="26">
        <v>5</v>
      </c>
      <c r="DY6" s="26">
        <v>480</v>
      </c>
      <c r="DZ6" s="26">
        <v>316</v>
      </c>
      <c r="EA6" s="26">
        <v>75.3</v>
      </c>
      <c r="EB6" s="26">
        <v>4.3</v>
      </c>
      <c r="EC6" s="26">
        <v>4.2</v>
      </c>
      <c r="ED6" s="78">
        <v>50</v>
      </c>
      <c r="EE6" s="26">
        <v>751</v>
      </c>
      <c r="EF6" s="26">
        <v>2040</v>
      </c>
      <c r="EG6" s="26">
        <v>119</v>
      </c>
      <c r="EH6" s="61">
        <v>5.5</v>
      </c>
      <c r="EI6" s="26">
        <v>11</v>
      </c>
      <c r="EJ6" s="26">
        <v>11</v>
      </c>
      <c r="EK6" s="26">
        <v>2.15</v>
      </c>
      <c r="EL6" s="107">
        <v>26</v>
      </c>
      <c r="EM6" s="52"/>
      <c r="EN6" s="4">
        <v>4</v>
      </c>
      <c r="EO6" s="17" t="s">
        <v>83</v>
      </c>
      <c r="EP6" s="6">
        <v>0.9</v>
      </c>
      <c r="EQ6" s="49">
        <v>41882</v>
      </c>
    </row>
    <row r="7" spans="1:148" x14ac:dyDescent="0.2">
      <c r="A7" s="150">
        <v>5</v>
      </c>
      <c r="B7" s="151" t="s">
        <v>312</v>
      </c>
      <c r="C7" s="11">
        <v>6.4312500000000004</v>
      </c>
      <c r="D7" s="45" t="s">
        <v>133</v>
      </c>
      <c r="E7" s="14">
        <v>2</v>
      </c>
      <c r="F7" s="44">
        <v>34744</v>
      </c>
      <c r="G7" s="15">
        <v>30.638356164383563</v>
      </c>
      <c r="H7" s="15" t="s">
        <v>336</v>
      </c>
      <c r="I7" s="15">
        <v>21.213698630136985</v>
      </c>
      <c r="J7" s="15" t="s">
        <v>331</v>
      </c>
      <c r="K7" s="45">
        <v>76</v>
      </c>
      <c r="L7" s="45">
        <v>228</v>
      </c>
      <c r="M7" s="45">
        <v>4.78</v>
      </c>
      <c r="N7" s="157">
        <v>2</v>
      </c>
      <c r="O7" s="167">
        <v>0</v>
      </c>
      <c r="P7" s="168">
        <v>0</v>
      </c>
      <c r="Q7" s="168">
        <v>0.95016077170418012</v>
      </c>
      <c r="R7" s="168">
        <v>0.97758734344100195</v>
      </c>
      <c r="S7" s="168">
        <v>0.90494978479196553</v>
      </c>
      <c r="T7" s="169">
        <v>0.94126856411648374</v>
      </c>
      <c r="U7" s="169">
        <v>0.94126856411648374</v>
      </c>
      <c r="V7" s="169">
        <v>0.11860174781523096</v>
      </c>
      <c r="W7" s="169">
        <v>6.2562562562562568E-2</v>
      </c>
      <c r="X7" s="169">
        <v>9.0582155188896757E-2</v>
      </c>
      <c r="Y7" s="18">
        <v>9.0582155188896757E-2</v>
      </c>
      <c r="Z7" s="19">
        <v>18.556164383561644</v>
      </c>
      <c r="AA7" s="20">
        <v>87.348058485174278</v>
      </c>
      <c r="AB7" s="71">
        <v>0.55555555555555558</v>
      </c>
      <c r="AC7" s="102">
        <v>13.140625</v>
      </c>
      <c r="AD7" s="71">
        <v>0.65700000000000003</v>
      </c>
      <c r="AE7" s="71">
        <v>4.7E-2</v>
      </c>
      <c r="AF7" s="71">
        <v>2.7000000000000003E-2</v>
      </c>
      <c r="AG7" s="70">
        <v>0.39700000000000002</v>
      </c>
      <c r="AH7" s="20">
        <v>3.7</v>
      </c>
      <c r="AI7" s="20">
        <v>0</v>
      </c>
      <c r="AJ7" s="76">
        <v>2.56</v>
      </c>
      <c r="AK7" s="21">
        <v>9</v>
      </c>
      <c r="AL7" s="21">
        <v>7</v>
      </c>
      <c r="AM7" s="21">
        <v>0</v>
      </c>
      <c r="AN7" s="21">
        <v>1</v>
      </c>
      <c r="AO7" s="21">
        <v>8</v>
      </c>
      <c r="AP7" s="21">
        <v>0</v>
      </c>
      <c r="AQ7" s="21">
        <v>3</v>
      </c>
      <c r="AR7" s="21">
        <v>1</v>
      </c>
      <c r="AS7" s="21">
        <v>0</v>
      </c>
      <c r="AT7" s="21">
        <v>5</v>
      </c>
      <c r="AU7" s="21">
        <v>6</v>
      </c>
      <c r="AV7" s="21">
        <v>0</v>
      </c>
      <c r="AW7" s="21">
        <v>4.75</v>
      </c>
      <c r="AX7" s="21">
        <v>3.5625</v>
      </c>
      <c r="AY7" s="21">
        <v>0.33750000000000002</v>
      </c>
      <c r="AZ7" s="130">
        <v>0</v>
      </c>
      <c r="BA7" s="104"/>
      <c r="BB7" s="26">
        <v>1</v>
      </c>
      <c r="BC7" s="26"/>
      <c r="BD7" s="26"/>
      <c r="BE7" s="26"/>
      <c r="BF7" s="26"/>
      <c r="BG7" s="26"/>
      <c r="BH7" s="78"/>
      <c r="BI7" s="78"/>
      <c r="BJ7" s="78"/>
      <c r="BK7" s="26"/>
      <c r="BL7" s="26">
        <v>1</v>
      </c>
      <c r="BM7" s="56"/>
      <c r="BN7" s="61"/>
      <c r="BO7" s="59"/>
      <c r="BP7" s="59"/>
      <c r="BQ7" s="80"/>
      <c r="BR7" s="59"/>
      <c r="BS7" s="25"/>
      <c r="BT7" s="26">
        <v>1</v>
      </c>
      <c r="BU7" s="26"/>
      <c r="BV7" s="26"/>
      <c r="BW7" s="26"/>
      <c r="BX7" s="26"/>
      <c r="BY7" s="26"/>
      <c r="BZ7" s="78"/>
      <c r="CA7" s="78"/>
      <c r="CB7" s="78"/>
      <c r="CC7" s="26"/>
      <c r="CD7" s="26">
        <v>1</v>
      </c>
      <c r="CE7" s="56"/>
      <c r="CF7" s="61"/>
      <c r="CG7" s="59"/>
      <c r="CH7" s="59"/>
      <c r="CI7" s="79"/>
      <c r="CJ7" s="60"/>
      <c r="CK7" s="25">
        <v>2955</v>
      </c>
      <c r="CL7" s="26">
        <v>3110</v>
      </c>
      <c r="CM7" s="26">
        <v>20</v>
      </c>
      <c r="CN7" s="26">
        <v>10</v>
      </c>
      <c r="CO7" s="26">
        <v>392</v>
      </c>
      <c r="CP7" s="26">
        <v>231</v>
      </c>
      <c r="CQ7" s="26"/>
      <c r="CR7" s="27"/>
      <c r="CS7" s="27"/>
      <c r="CT7" s="26"/>
      <c r="CU7" s="26"/>
      <c r="CV7" s="26">
        <v>1</v>
      </c>
      <c r="CW7" s="56"/>
      <c r="CX7" s="61"/>
      <c r="CY7" s="59"/>
      <c r="CZ7" s="59"/>
      <c r="DA7" s="79"/>
      <c r="DB7" s="60"/>
      <c r="DC7" s="104">
        <v>2966</v>
      </c>
      <c r="DD7" s="26">
        <v>3034</v>
      </c>
      <c r="DE7" s="26">
        <v>12</v>
      </c>
      <c r="DF7" s="26">
        <v>15</v>
      </c>
      <c r="DG7" s="26">
        <v>486</v>
      </c>
      <c r="DH7" s="26">
        <v>270</v>
      </c>
      <c r="DI7" s="26">
        <v>65.7</v>
      </c>
      <c r="DJ7" s="26">
        <v>4.7</v>
      </c>
      <c r="DK7" s="26">
        <v>3.7</v>
      </c>
      <c r="DL7" s="78">
        <v>33.299999999999997</v>
      </c>
      <c r="DM7" s="26">
        <v>190</v>
      </c>
      <c r="DN7" s="26">
        <v>1602</v>
      </c>
      <c r="DO7" s="26">
        <v>21</v>
      </c>
      <c r="DP7" s="61">
        <v>3.7</v>
      </c>
      <c r="DQ7" s="26">
        <v>0</v>
      </c>
      <c r="DR7" s="26">
        <v>0</v>
      </c>
      <c r="DS7" s="26">
        <v>1.35</v>
      </c>
      <c r="DT7" s="107">
        <v>4</v>
      </c>
      <c r="DU7" s="104">
        <v>2523</v>
      </c>
      <c r="DV7" s="26">
        <v>2788</v>
      </c>
      <c r="DW7" s="26">
        <v>16</v>
      </c>
      <c r="DX7" s="26">
        <v>6</v>
      </c>
      <c r="DY7" s="26">
        <v>362</v>
      </c>
      <c r="DZ7" s="26">
        <v>192</v>
      </c>
      <c r="EA7" s="26">
        <v>64</v>
      </c>
      <c r="EB7" s="26">
        <v>3.2</v>
      </c>
      <c r="EC7" s="26">
        <v>2.7</v>
      </c>
      <c r="ED7" s="78">
        <v>39.700000000000003</v>
      </c>
      <c r="EE7" s="26">
        <v>125</v>
      </c>
      <c r="EF7" s="26">
        <v>1998</v>
      </c>
      <c r="EG7" s="26">
        <v>15</v>
      </c>
      <c r="EH7" s="61">
        <v>3.5</v>
      </c>
      <c r="EI7" s="26">
        <v>2</v>
      </c>
      <c r="EJ7" s="26">
        <v>0</v>
      </c>
      <c r="EK7" s="26">
        <v>2.56</v>
      </c>
      <c r="EL7" s="107">
        <v>3</v>
      </c>
      <c r="EM7" s="52"/>
      <c r="EN7" s="4">
        <v>5</v>
      </c>
      <c r="EO7" s="17" t="s">
        <v>85</v>
      </c>
      <c r="EP7" s="6">
        <v>0.85</v>
      </c>
      <c r="EQ7" s="49">
        <v>42247</v>
      </c>
    </row>
    <row r="8" spans="1:148" x14ac:dyDescent="0.2">
      <c r="A8" s="150">
        <v>6</v>
      </c>
      <c r="B8" s="151" t="s">
        <v>314</v>
      </c>
      <c r="C8" s="11">
        <v>5.5724999999999998</v>
      </c>
      <c r="D8" s="45" t="s">
        <v>91</v>
      </c>
      <c r="E8" s="14">
        <v>5</v>
      </c>
      <c r="F8" s="44">
        <v>34100</v>
      </c>
      <c r="G8" s="15">
        <v>32.402739726027399</v>
      </c>
      <c r="H8" s="15" t="s">
        <v>349</v>
      </c>
      <c r="I8" s="15">
        <v>22.978082191780821</v>
      </c>
      <c r="J8" s="15" t="s">
        <v>331</v>
      </c>
      <c r="K8" s="45">
        <v>73</v>
      </c>
      <c r="L8" s="45">
        <v>215</v>
      </c>
      <c r="M8" s="45">
        <v>4.8899999999999997</v>
      </c>
      <c r="N8" s="157">
        <v>3</v>
      </c>
      <c r="O8" s="167">
        <v>0</v>
      </c>
      <c r="P8" s="168">
        <v>2.4523160762942781E-3</v>
      </c>
      <c r="Q8" s="168">
        <v>0.93362692670651148</v>
      </c>
      <c r="R8" s="168">
        <v>0.98832987551867224</v>
      </c>
      <c r="S8" s="168">
        <v>0.93697033898305082</v>
      </c>
      <c r="T8" s="169">
        <v>0.96265010725086153</v>
      </c>
      <c r="U8" s="169">
        <v>0.81825259116323223</v>
      </c>
      <c r="V8" s="169">
        <v>3.0120481927710843E-2</v>
      </c>
      <c r="W8" s="169">
        <v>3.9403213465952561E-2</v>
      </c>
      <c r="X8" s="169">
        <v>3.9403213465952561E-2</v>
      </c>
      <c r="Y8" s="18">
        <v>3.3492731446059673E-2</v>
      </c>
      <c r="Z8" s="19">
        <v>20.32054794520548</v>
      </c>
      <c r="AA8" s="20">
        <v>75.202628268841721</v>
      </c>
      <c r="AB8" s="71">
        <v>0.69315673289183222</v>
      </c>
      <c r="AC8" s="102">
        <v>11.872483221476511</v>
      </c>
      <c r="AD8" s="71">
        <v>0.80299999999999994</v>
      </c>
      <c r="AE8" s="71">
        <v>4.9000000000000002E-2</v>
      </c>
      <c r="AF8" s="71">
        <v>1.9E-2</v>
      </c>
      <c r="AG8" s="70">
        <v>0.56899999999999995</v>
      </c>
      <c r="AH8" s="20">
        <v>2.9</v>
      </c>
      <c r="AI8" s="20">
        <v>5.8823529411764705E-2</v>
      </c>
      <c r="AJ8" s="76">
        <v>2.79</v>
      </c>
      <c r="AK8" s="21">
        <v>4</v>
      </c>
      <c r="AL8" s="21">
        <v>4</v>
      </c>
      <c r="AM8" s="21">
        <v>10</v>
      </c>
      <c r="AN8" s="21">
        <v>1</v>
      </c>
      <c r="AO8" s="21">
        <v>10</v>
      </c>
      <c r="AP8" s="21">
        <v>8</v>
      </c>
      <c r="AQ8" s="21">
        <v>1</v>
      </c>
      <c r="AR8" s="21">
        <v>0</v>
      </c>
      <c r="AS8" s="21">
        <v>0</v>
      </c>
      <c r="AT8" s="21">
        <v>6</v>
      </c>
      <c r="AU8" s="21">
        <v>3</v>
      </c>
      <c r="AV8" s="21">
        <v>0</v>
      </c>
      <c r="AW8" s="21">
        <v>9.4599999999999991</v>
      </c>
      <c r="AX8" s="21">
        <v>7.0949999999999989</v>
      </c>
      <c r="AY8" s="21">
        <v>0.26250000000000001</v>
      </c>
      <c r="AZ8" s="130">
        <v>0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/>
      <c r="BL8" s="26">
        <v>1</v>
      </c>
      <c r="BM8" s="56"/>
      <c r="BN8" s="61"/>
      <c r="BO8" s="59"/>
      <c r="BP8" s="59"/>
      <c r="BQ8" s="80"/>
      <c r="BR8" s="59"/>
      <c r="BS8" s="25">
        <v>9</v>
      </c>
      <c r="BT8" s="26">
        <v>3670</v>
      </c>
      <c r="BU8" s="26">
        <v>0</v>
      </c>
      <c r="BV8" s="26">
        <v>0</v>
      </c>
      <c r="BW8" s="26">
        <v>2</v>
      </c>
      <c r="BX8" s="26">
        <v>2</v>
      </c>
      <c r="BY8" s="26"/>
      <c r="BZ8" s="78"/>
      <c r="CA8" s="78"/>
      <c r="CB8" s="78"/>
      <c r="CC8" s="26"/>
      <c r="CD8" s="26">
        <v>1</v>
      </c>
      <c r="CE8" s="56"/>
      <c r="CF8" s="61"/>
      <c r="CG8" s="59"/>
      <c r="CH8" s="59"/>
      <c r="CI8" s="79"/>
      <c r="CJ8" s="60"/>
      <c r="CK8" s="25">
        <v>2968</v>
      </c>
      <c r="CL8" s="26">
        <v>3179</v>
      </c>
      <c r="CM8" s="26">
        <v>20</v>
      </c>
      <c r="CN8" s="26">
        <v>7</v>
      </c>
      <c r="CO8" s="26">
        <v>361</v>
      </c>
      <c r="CP8" s="26">
        <v>236</v>
      </c>
      <c r="CQ8" s="26"/>
      <c r="CR8" s="27"/>
      <c r="CS8" s="27"/>
      <c r="CT8" s="26"/>
      <c r="CU8" s="26"/>
      <c r="CV8" s="26">
        <v>1</v>
      </c>
      <c r="CW8" s="56"/>
      <c r="CX8" s="61"/>
      <c r="CY8" s="59"/>
      <c r="CZ8" s="59"/>
      <c r="DA8" s="79"/>
      <c r="DB8" s="60"/>
      <c r="DC8" s="104">
        <v>3811</v>
      </c>
      <c r="DD8" s="26">
        <v>3856</v>
      </c>
      <c r="DE8" s="26">
        <v>39</v>
      </c>
      <c r="DF8" s="26">
        <v>5</v>
      </c>
      <c r="DG8" s="26">
        <v>453</v>
      </c>
      <c r="DH8" s="26">
        <v>314</v>
      </c>
      <c r="DI8" s="26">
        <v>80.3</v>
      </c>
      <c r="DJ8" s="26">
        <v>4.9000000000000004</v>
      </c>
      <c r="DK8" s="26">
        <v>1.9</v>
      </c>
      <c r="DL8" s="78">
        <v>56.9</v>
      </c>
      <c r="DM8" s="26">
        <v>70</v>
      </c>
      <c r="DN8" s="26">
        <v>2324</v>
      </c>
      <c r="DO8" s="26">
        <v>17</v>
      </c>
      <c r="DP8" s="61">
        <v>2.4</v>
      </c>
      <c r="DQ8" s="26">
        <v>2</v>
      </c>
      <c r="DR8" s="26">
        <v>1</v>
      </c>
      <c r="DS8" s="26">
        <v>2.79</v>
      </c>
      <c r="DT8" s="107">
        <v>3</v>
      </c>
      <c r="DU8" s="104">
        <v>3538</v>
      </c>
      <c r="DV8" s="26">
        <v>3776</v>
      </c>
      <c r="DW8" s="26">
        <v>29</v>
      </c>
      <c r="DX8" s="26">
        <v>7</v>
      </c>
      <c r="DY8" s="26">
        <v>447</v>
      </c>
      <c r="DZ8" s="26">
        <v>298</v>
      </c>
      <c r="EA8" s="26">
        <v>78.2</v>
      </c>
      <c r="EB8" s="26">
        <v>3.6</v>
      </c>
      <c r="EC8" s="26">
        <v>1.9</v>
      </c>
      <c r="ED8" s="78">
        <v>37.5</v>
      </c>
      <c r="EE8" s="26">
        <v>103</v>
      </c>
      <c r="EF8" s="26">
        <v>2614</v>
      </c>
      <c r="EG8" s="26">
        <v>19</v>
      </c>
      <c r="EH8" s="61">
        <v>2.9</v>
      </c>
      <c r="EI8" s="26">
        <v>4</v>
      </c>
      <c r="EJ8" s="26">
        <v>0</v>
      </c>
      <c r="EK8" s="26">
        <v>1.34</v>
      </c>
      <c r="EL8" s="107">
        <v>5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317</v>
      </c>
      <c r="C9" s="11">
        <v>4.57125</v>
      </c>
      <c r="D9" s="45" t="s">
        <v>110</v>
      </c>
      <c r="E9" s="14">
        <v>2</v>
      </c>
      <c r="F9" s="44">
        <v>33876</v>
      </c>
      <c r="G9" s="15">
        <v>33.016438356164386</v>
      </c>
      <c r="H9" s="15" t="s">
        <v>336</v>
      </c>
      <c r="I9" s="15">
        <v>23.591780821917808</v>
      </c>
      <c r="J9" s="15" t="s">
        <v>330</v>
      </c>
      <c r="K9" s="45">
        <v>77</v>
      </c>
      <c r="L9" s="45">
        <v>264</v>
      </c>
      <c r="M9" s="45">
        <v>4.8099999999999996</v>
      </c>
      <c r="N9" s="157">
        <v>4</v>
      </c>
      <c r="O9" s="167">
        <v>0</v>
      </c>
      <c r="P9" s="168">
        <v>0</v>
      </c>
      <c r="Q9" s="168">
        <v>1.0541110330288123E-3</v>
      </c>
      <c r="R9" s="168">
        <v>0.23064472619368762</v>
      </c>
      <c r="S9" s="168">
        <v>0.59046454767726164</v>
      </c>
      <c r="T9" s="169">
        <v>0.59046454767726164</v>
      </c>
      <c r="U9" s="169">
        <v>0.59046454767726164</v>
      </c>
      <c r="V9" s="169">
        <v>8.6210946676062952E-2</v>
      </c>
      <c r="W9" s="169">
        <v>8.4351713859910582E-2</v>
      </c>
      <c r="X9" s="169">
        <v>8.528133026798676E-2</v>
      </c>
      <c r="Y9" s="18">
        <v>8.528133026798676E-2</v>
      </c>
      <c r="Z9" s="19">
        <v>22.934246575342467</v>
      </c>
      <c r="AA9" s="20">
        <v>98.6401257036987</v>
      </c>
      <c r="AB9" s="71">
        <v>0.61931818181818177</v>
      </c>
      <c r="AC9" s="102">
        <v>13.293577981651376</v>
      </c>
      <c r="AD9" s="71">
        <v>0.72699999999999998</v>
      </c>
      <c r="AE9" s="71">
        <v>3.3000000000000002E-2</v>
      </c>
      <c r="AF9" s="71">
        <v>8.0000000000000002E-3</v>
      </c>
      <c r="AG9" s="70">
        <v>0.54200000000000004</v>
      </c>
      <c r="AH9" s="20">
        <v>5.3</v>
      </c>
      <c r="AI9" s="20">
        <v>0.31707317073170732</v>
      </c>
      <c r="AJ9" s="76">
        <v>3.51</v>
      </c>
      <c r="AK9" s="21">
        <v>0</v>
      </c>
      <c r="AL9" s="21">
        <v>7</v>
      </c>
      <c r="AM9" s="21">
        <v>2</v>
      </c>
      <c r="AN9" s="21">
        <v>0</v>
      </c>
      <c r="AO9" s="21">
        <v>10</v>
      </c>
      <c r="AP9" s="21">
        <v>7</v>
      </c>
      <c r="AQ9" s="21">
        <v>3</v>
      </c>
      <c r="AR9" s="21">
        <v>4</v>
      </c>
      <c r="AS9" s="21">
        <v>10</v>
      </c>
      <c r="AT9" s="21">
        <v>8</v>
      </c>
      <c r="AU9" s="21">
        <v>3</v>
      </c>
      <c r="AV9" s="21">
        <v>0</v>
      </c>
      <c r="AW9" s="21">
        <v>7.19</v>
      </c>
      <c r="AX9" s="21">
        <v>5.3925000000000001</v>
      </c>
      <c r="AY9" s="21">
        <v>0.9375</v>
      </c>
      <c r="AZ9" s="130">
        <v>0</v>
      </c>
      <c r="BA9" s="104"/>
      <c r="BB9" s="26">
        <v>1</v>
      </c>
      <c r="BC9" s="26"/>
      <c r="BD9" s="26"/>
      <c r="BE9" s="26"/>
      <c r="BF9" s="26"/>
      <c r="BG9" s="26"/>
      <c r="BH9" s="78"/>
      <c r="BI9" s="78"/>
      <c r="BJ9" s="78"/>
      <c r="BK9" s="26"/>
      <c r="BL9" s="26">
        <v>1</v>
      </c>
      <c r="BM9" s="56"/>
      <c r="BN9" s="61"/>
      <c r="BO9" s="59"/>
      <c r="BP9" s="59"/>
      <c r="BQ9" s="80"/>
      <c r="BR9" s="59"/>
      <c r="BS9" s="25"/>
      <c r="BT9" s="26">
        <v>1</v>
      </c>
      <c r="BU9" s="26"/>
      <c r="BV9" s="26"/>
      <c r="BW9" s="26"/>
      <c r="BX9" s="26"/>
      <c r="BY9" s="26"/>
      <c r="BZ9" s="78"/>
      <c r="CA9" s="78"/>
      <c r="CB9" s="78"/>
      <c r="CC9" s="26"/>
      <c r="CD9" s="26">
        <v>1</v>
      </c>
      <c r="CE9" s="56"/>
      <c r="CF9" s="61"/>
      <c r="CG9" s="59"/>
      <c r="CH9" s="59"/>
      <c r="CI9" s="79"/>
      <c r="CJ9" s="60"/>
      <c r="CK9" s="25">
        <v>3</v>
      </c>
      <c r="CL9" s="26">
        <v>2846</v>
      </c>
      <c r="CM9" s="26">
        <v>0</v>
      </c>
      <c r="CN9" s="26">
        <v>0</v>
      </c>
      <c r="CO9" s="26">
        <v>2</v>
      </c>
      <c r="CP9" s="26">
        <v>1</v>
      </c>
      <c r="CQ9" s="26"/>
      <c r="CR9" s="27"/>
      <c r="CS9" s="27"/>
      <c r="CT9" s="26"/>
      <c r="CU9" s="26"/>
      <c r="CV9" s="26">
        <v>1</v>
      </c>
      <c r="CW9" s="56"/>
      <c r="CX9" s="61"/>
      <c r="CY9" s="59"/>
      <c r="CZ9" s="59"/>
      <c r="DA9" s="79"/>
      <c r="DB9" s="60"/>
      <c r="DC9" s="104">
        <v>855</v>
      </c>
      <c r="DD9" s="26">
        <v>3707</v>
      </c>
      <c r="DE9" s="26">
        <v>7</v>
      </c>
      <c r="DF9" s="26">
        <v>2</v>
      </c>
      <c r="DG9" s="26">
        <v>92</v>
      </c>
      <c r="DH9" s="26">
        <v>56</v>
      </c>
      <c r="DI9" s="26">
        <v>71.400000000000006</v>
      </c>
      <c r="DJ9" s="26">
        <v>3.1</v>
      </c>
      <c r="DK9" s="26">
        <v>0.8</v>
      </c>
      <c r="DL9" s="78">
        <v>54.2</v>
      </c>
      <c r="DM9" s="26">
        <v>367</v>
      </c>
      <c r="DN9" s="26">
        <v>4257</v>
      </c>
      <c r="DO9" s="26">
        <v>56</v>
      </c>
      <c r="DP9" s="61">
        <v>5</v>
      </c>
      <c r="DQ9" s="26">
        <v>1</v>
      </c>
      <c r="DR9" s="26">
        <v>8</v>
      </c>
      <c r="DS9" s="26">
        <v>3.51</v>
      </c>
      <c r="DT9" s="107">
        <v>17</v>
      </c>
      <c r="DU9" s="104">
        <v>1449</v>
      </c>
      <c r="DV9" s="26">
        <v>2454</v>
      </c>
      <c r="DW9" s="26">
        <v>8</v>
      </c>
      <c r="DX9" s="26">
        <v>5</v>
      </c>
      <c r="DY9" s="26">
        <v>176</v>
      </c>
      <c r="DZ9" s="26">
        <v>109</v>
      </c>
      <c r="EA9" s="26">
        <v>72.7</v>
      </c>
      <c r="EB9" s="26">
        <v>3.3</v>
      </c>
      <c r="EC9" s="26">
        <v>6.6</v>
      </c>
      <c r="ED9" s="78">
        <v>46.9</v>
      </c>
      <c r="EE9" s="26">
        <v>283</v>
      </c>
      <c r="EF9" s="26">
        <v>3355</v>
      </c>
      <c r="EG9" s="26">
        <v>41</v>
      </c>
      <c r="EH9" s="61">
        <v>5.3</v>
      </c>
      <c r="EI9" s="26">
        <v>2</v>
      </c>
      <c r="EJ9" s="26">
        <v>13</v>
      </c>
      <c r="EK9" s="26">
        <v>3.34</v>
      </c>
      <c r="EL9" s="107">
        <v>11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315</v>
      </c>
      <c r="C10" s="11">
        <v>4.4424999999999999</v>
      </c>
      <c r="D10" s="45" t="s">
        <v>102</v>
      </c>
      <c r="E10" s="14">
        <v>2</v>
      </c>
      <c r="F10" s="44">
        <v>33998</v>
      </c>
      <c r="G10" s="15">
        <v>32.682191780821917</v>
      </c>
      <c r="H10" s="15" t="s">
        <v>348</v>
      </c>
      <c r="I10" s="15">
        <v>23.257534246575343</v>
      </c>
      <c r="J10" s="15" t="s">
        <v>331</v>
      </c>
      <c r="K10" s="45">
        <v>76</v>
      </c>
      <c r="L10" s="45">
        <v>217</v>
      </c>
      <c r="M10" s="45">
        <v>4.79</v>
      </c>
      <c r="N10" s="157">
        <v>4</v>
      </c>
      <c r="O10" s="167">
        <v>0</v>
      </c>
      <c r="P10" s="168">
        <v>3.4444851593990473E-2</v>
      </c>
      <c r="Q10" s="168">
        <v>0.92948717948717952</v>
      </c>
      <c r="R10" s="168">
        <v>0.93078482479003766</v>
      </c>
      <c r="S10" s="168">
        <v>0.95455931686489781</v>
      </c>
      <c r="T10" s="169">
        <v>0.95455931686489781</v>
      </c>
      <c r="U10" s="169">
        <v>0.95455931686489781</v>
      </c>
      <c r="V10" s="169">
        <v>3.9897039897039896E-2</v>
      </c>
      <c r="W10" s="169">
        <v>6.4741907261592305E-2</v>
      </c>
      <c r="X10" s="169">
        <v>6.4741907261592305E-2</v>
      </c>
      <c r="Y10" s="18">
        <v>6.4741907261592305E-2</v>
      </c>
      <c r="Z10" s="19">
        <v>20.6</v>
      </c>
      <c r="AA10" s="20">
        <v>82.441839947362496</v>
      </c>
      <c r="AB10" s="71">
        <v>0.57765667574931878</v>
      </c>
      <c r="AC10" s="102">
        <v>13.668122270742359</v>
      </c>
      <c r="AD10" s="71">
        <v>0.66500000000000004</v>
      </c>
      <c r="AE10" s="71">
        <v>7.5999999999999998E-2</v>
      </c>
      <c r="AF10" s="71">
        <v>4.0999999999999995E-2</v>
      </c>
      <c r="AG10" s="70">
        <v>0.59399999999999997</v>
      </c>
      <c r="AH10" s="20">
        <v>3.1</v>
      </c>
      <c r="AI10" s="20">
        <v>2.4390243902439025E-2</v>
      </c>
      <c r="AJ10" s="76">
        <v>1.17</v>
      </c>
      <c r="AK10" s="21">
        <v>3</v>
      </c>
      <c r="AL10" s="21">
        <v>8</v>
      </c>
      <c r="AM10" s="21">
        <v>0</v>
      </c>
      <c r="AN10" s="21">
        <v>7</v>
      </c>
      <c r="AO10" s="21">
        <v>2</v>
      </c>
      <c r="AP10" s="21">
        <v>9</v>
      </c>
      <c r="AQ10" s="21">
        <v>2</v>
      </c>
      <c r="AR10" s="21">
        <v>0</v>
      </c>
      <c r="AS10" s="21">
        <v>0</v>
      </c>
      <c r="AT10" s="21">
        <v>0</v>
      </c>
      <c r="AU10" s="21">
        <v>3</v>
      </c>
      <c r="AV10" s="21">
        <v>0</v>
      </c>
      <c r="AW10" s="21">
        <v>7.38</v>
      </c>
      <c r="AX10" s="21">
        <v>5.5350000000000001</v>
      </c>
      <c r="AY10" s="21">
        <v>7.4999999999999997E-2</v>
      </c>
      <c r="AZ10" s="130">
        <v>0</v>
      </c>
      <c r="BA10" s="104"/>
      <c r="BB10" s="26">
        <v>1</v>
      </c>
      <c r="BC10" s="26"/>
      <c r="BD10" s="26"/>
      <c r="BE10" s="26"/>
      <c r="BF10" s="26"/>
      <c r="BG10" s="26"/>
      <c r="BH10" s="78"/>
      <c r="BI10" s="78"/>
      <c r="BJ10" s="78"/>
      <c r="BK10" s="26"/>
      <c r="BL10" s="26">
        <v>1</v>
      </c>
      <c r="BM10" s="56"/>
      <c r="BN10" s="61"/>
      <c r="BO10" s="59"/>
      <c r="BP10" s="59"/>
      <c r="BQ10" s="80"/>
      <c r="BR10" s="59"/>
      <c r="BS10" s="25">
        <v>94</v>
      </c>
      <c r="BT10" s="26">
        <v>2729</v>
      </c>
      <c r="BU10" s="26">
        <v>1</v>
      </c>
      <c r="BV10" s="26">
        <v>1</v>
      </c>
      <c r="BW10" s="26">
        <v>17</v>
      </c>
      <c r="BX10" s="26">
        <v>9</v>
      </c>
      <c r="BY10" s="26"/>
      <c r="BZ10" s="78"/>
      <c r="CA10" s="78"/>
      <c r="CB10" s="78"/>
      <c r="CC10" s="26"/>
      <c r="CD10" s="26">
        <v>1</v>
      </c>
      <c r="CE10" s="56"/>
      <c r="CF10" s="61"/>
      <c r="CG10" s="59"/>
      <c r="CH10" s="59"/>
      <c r="CI10" s="79"/>
      <c r="CJ10" s="60"/>
      <c r="CK10" s="25">
        <v>2755</v>
      </c>
      <c r="CL10" s="26">
        <v>2964</v>
      </c>
      <c r="CM10" s="26">
        <v>22</v>
      </c>
      <c r="CN10" s="26">
        <v>6</v>
      </c>
      <c r="CO10" s="26">
        <v>380</v>
      </c>
      <c r="CP10" s="26">
        <v>223</v>
      </c>
      <c r="CQ10" s="26"/>
      <c r="CR10" s="27"/>
      <c r="CS10" s="27"/>
      <c r="CT10" s="26"/>
      <c r="CU10" s="26"/>
      <c r="CV10" s="26">
        <v>1</v>
      </c>
      <c r="CW10" s="56"/>
      <c r="CX10" s="61"/>
      <c r="CY10" s="59"/>
      <c r="CZ10" s="59"/>
      <c r="DA10" s="79"/>
      <c r="DB10" s="60"/>
      <c r="DC10" s="104">
        <v>3214</v>
      </c>
      <c r="DD10" s="26">
        <v>3453</v>
      </c>
      <c r="DE10" s="26">
        <v>24</v>
      </c>
      <c r="DF10" s="26">
        <v>8</v>
      </c>
      <c r="DG10" s="26">
        <v>367</v>
      </c>
      <c r="DH10" s="26">
        <v>212</v>
      </c>
      <c r="DI10" s="26">
        <v>64.5</v>
      </c>
      <c r="DJ10" s="26">
        <v>6.7</v>
      </c>
      <c r="DK10" s="26">
        <v>4.9000000000000004</v>
      </c>
      <c r="DL10" s="78">
        <v>49</v>
      </c>
      <c r="DM10" s="26">
        <v>124</v>
      </c>
      <c r="DN10" s="26">
        <v>3108</v>
      </c>
      <c r="DO10" s="26">
        <v>41</v>
      </c>
      <c r="DP10" s="61">
        <v>2.4</v>
      </c>
      <c r="DQ10" s="26">
        <v>2</v>
      </c>
      <c r="DR10" s="26">
        <v>1</v>
      </c>
      <c r="DS10" s="26">
        <v>1.04</v>
      </c>
      <c r="DT10" s="107">
        <v>3</v>
      </c>
      <c r="DU10" s="104">
        <v>3130</v>
      </c>
      <c r="DV10" s="26">
        <v>3279</v>
      </c>
      <c r="DW10" s="26">
        <v>24</v>
      </c>
      <c r="DX10" s="26">
        <v>7</v>
      </c>
      <c r="DY10" s="26">
        <v>412</v>
      </c>
      <c r="DZ10" s="26">
        <v>229</v>
      </c>
      <c r="EA10" s="26">
        <v>66.5</v>
      </c>
      <c r="EB10" s="26">
        <v>7.6</v>
      </c>
      <c r="EC10" s="26">
        <v>4.0999999999999996</v>
      </c>
      <c r="ED10" s="78">
        <v>59.4</v>
      </c>
      <c r="EE10" s="26">
        <v>148</v>
      </c>
      <c r="EF10" s="26">
        <v>2286</v>
      </c>
      <c r="EG10" s="26">
        <v>35</v>
      </c>
      <c r="EH10" s="61">
        <v>3.1</v>
      </c>
      <c r="EI10" s="26">
        <v>0</v>
      </c>
      <c r="EJ10" s="26">
        <v>0</v>
      </c>
      <c r="EK10" s="26">
        <v>1.17</v>
      </c>
      <c r="EL10" s="107">
        <v>5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321</v>
      </c>
      <c r="C11" s="11">
        <v>4.0503906249999995</v>
      </c>
      <c r="D11" s="45" t="s">
        <v>114</v>
      </c>
      <c r="E11" s="14">
        <v>8</v>
      </c>
      <c r="F11" s="44">
        <v>34082</v>
      </c>
      <c r="G11" s="15">
        <v>32.452054794520549</v>
      </c>
      <c r="H11" s="15" t="s">
        <v>348</v>
      </c>
      <c r="I11" s="15">
        <v>23.027397260273972</v>
      </c>
      <c r="J11" s="15" t="s">
        <v>329</v>
      </c>
      <c r="K11" s="45">
        <v>76</v>
      </c>
      <c r="L11" s="45">
        <v>235</v>
      </c>
      <c r="M11" s="45">
        <v>4.5599999999999996</v>
      </c>
      <c r="N11" s="157">
        <v>6</v>
      </c>
      <c r="O11" s="167">
        <v>6.1309030654515324E-2</v>
      </c>
      <c r="P11" s="168">
        <v>0.86540483701366977</v>
      </c>
      <c r="Q11" s="168">
        <v>0.23256947830326669</v>
      </c>
      <c r="R11" s="168">
        <v>0.52802223251505331</v>
      </c>
      <c r="S11" s="168">
        <v>0.96494992846924177</v>
      </c>
      <c r="T11" s="169">
        <v>0.96494992846924177</v>
      </c>
      <c r="U11" s="169">
        <v>0.62721745350500713</v>
      </c>
      <c r="V11" s="169">
        <v>0.10497470489038786</v>
      </c>
      <c r="W11" s="169">
        <v>0.20009074410163338</v>
      </c>
      <c r="X11" s="169">
        <v>0.20009074410163338</v>
      </c>
      <c r="Y11" s="18">
        <v>0.13005898366606169</v>
      </c>
      <c r="Z11" s="19">
        <v>19.36986301369863</v>
      </c>
      <c r="AA11" s="20">
        <v>108.70223842343329</v>
      </c>
      <c r="AB11" s="71">
        <v>0.62444444444444447</v>
      </c>
      <c r="AC11" s="102">
        <v>14.402135231316725</v>
      </c>
      <c r="AD11" s="71">
        <v>0.71400000000000008</v>
      </c>
      <c r="AE11" s="71">
        <v>6.2E-2</v>
      </c>
      <c r="AF11" s="71">
        <v>2.7000000000000003E-2</v>
      </c>
      <c r="AG11" s="70">
        <v>0.39100000000000001</v>
      </c>
      <c r="AH11" s="20">
        <v>5.8</v>
      </c>
      <c r="AI11" s="20">
        <v>0.18367346938775511</v>
      </c>
      <c r="AJ11" s="76">
        <v>2.52</v>
      </c>
      <c r="AK11" s="21">
        <v>7</v>
      </c>
      <c r="AL11" s="21">
        <v>10</v>
      </c>
      <c r="AM11" s="21">
        <v>1</v>
      </c>
      <c r="AN11" s="21">
        <v>4</v>
      </c>
      <c r="AO11" s="21">
        <v>8</v>
      </c>
      <c r="AP11" s="21">
        <v>0</v>
      </c>
      <c r="AQ11" s="21">
        <v>5</v>
      </c>
      <c r="AR11" s="21">
        <v>5</v>
      </c>
      <c r="AS11" s="21">
        <v>4</v>
      </c>
      <c r="AT11" s="21">
        <v>5</v>
      </c>
      <c r="AU11" s="21">
        <v>1</v>
      </c>
      <c r="AV11" s="21">
        <v>0</v>
      </c>
      <c r="AW11" s="21">
        <v>7.05</v>
      </c>
      <c r="AX11" s="21">
        <v>7.05</v>
      </c>
      <c r="AY11" s="21">
        <v>0.71250000000000002</v>
      </c>
      <c r="AZ11" s="130">
        <v>0.53437500000000004</v>
      </c>
      <c r="BA11" s="104">
        <v>148</v>
      </c>
      <c r="BB11" s="26">
        <v>2414</v>
      </c>
      <c r="BC11" s="26">
        <v>0</v>
      </c>
      <c r="BD11" s="26">
        <v>2</v>
      </c>
      <c r="BE11" s="26">
        <v>34</v>
      </c>
      <c r="BF11" s="26">
        <v>16</v>
      </c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59"/>
      <c r="BS11" s="25">
        <v>1646</v>
      </c>
      <c r="BT11" s="26">
        <v>1902</v>
      </c>
      <c r="BU11" s="26">
        <v>12</v>
      </c>
      <c r="BV11" s="26">
        <v>5</v>
      </c>
      <c r="BW11" s="26">
        <v>245</v>
      </c>
      <c r="BX11" s="26">
        <v>156</v>
      </c>
      <c r="BY11" s="26"/>
      <c r="BZ11" s="78"/>
      <c r="CA11" s="78"/>
      <c r="CB11" s="78"/>
      <c r="CC11" s="26"/>
      <c r="CD11" s="26">
        <v>1</v>
      </c>
      <c r="CE11" s="56"/>
      <c r="CF11" s="61"/>
      <c r="CG11" s="59"/>
      <c r="CH11" s="59"/>
      <c r="CI11" s="79"/>
      <c r="CJ11" s="60"/>
      <c r="CK11" s="25">
        <v>477</v>
      </c>
      <c r="CL11" s="26">
        <v>2051</v>
      </c>
      <c r="CM11" s="26">
        <v>2</v>
      </c>
      <c r="CN11" s="26">
        <v>3</v>
      </c>
      <c r="CO11" s="26">
        <v>61</v>
      </c>
      <c r="CP11" s="26">
        <v>42</v>
      </c>
      <c r="CQ11" s="26"/>
      <c r="CR11" s="27"/>
      <c r="CS11" s="27"/>
      <c r="CT11" s="26"/>
      <c r="CU11" s="26"/>
      <c r="CV11" s="26">
        <v>1</v>
      </c>
      <c r="CW11" s="56"/>
      <c r="CX11" s="61"/>
      <c r="CY11" s="59"/>
      <c r="CZ11" s="59"/>
      <c r="DA11" s="79"/>
      <c r="DB11" s="60"/>
      <c r="DC11" s="104">
        <v>1140</v>
      </c>
      <c r="DD11" s="26">
        <v>2159</v>
      </c>
      <c r="DE11" s="26">
        <v>9</v>
      </c>
      <c r="DF11" s="26">
        <v>10</v>
      </c>
      <c r="DG11" s="26">
        <v>213</v>
      </c>
      <c r="DH11" s="26">
        <v>114</v>
      </c>
      <c r="DI11" s="26">
        <v>67.2</v>
      </c>
      <c r="DJ11" s="26">
        <v>1.4</v>
      </c>
      <c r="DK11" s="26">
        <v>2.9</v>
      </c>
      <c r="DL11" s="78">
        <v>21.9</v>
      </c>
      <c r="DM11" s="26">
        <v>249</v>
      </c>
      <c r="DN11" s="26">
        <v>2372</v>
      </c>
      <c r="DO11" s="26">
        <v>49</v>
      </c>
      <c r="DP11" s="61">
        <v>4.2</v>
      </c>
      <c r="DQ11" s="26">
        <v>4</v>
      </c>
      <c r="DR11" s="26">
        <v>9</v>
      </c>
      <c r="DS11" s="26">
        <v>2.52</v>
      </c>
      <c r="DT11" s="107">
        <v>5</v>
      </c>
      <c r="DU11" s="104">
        <v>4047</v>
      </c>
      <c r="DV11" s="26">
        <v>4194</v>
      </c>
      <c r="DW11" s="26">
        <v>27</v>
      </c>
      <c r="DX11" s="26">
        <v>8</v>
      </c>
      <c r="DY11" s="26">
        <v>450</v>
      </c>
      <c r="DZ11" s="26">
        <v>281</v>
      </c>
      <c r="EA11" s="26">
        <v>71.400000000000006</v>
      </c>
      <c r="EB11" s="26">
        <v>6.2</v>
      </c>
      <c r="EC11" s="26">
        <v>2.7</v>
      </c>
      <c r="ED11" s="78">
        <v>39.1</v>
      </c>
      <c r="EE11" s="26">
        <v>441</v>
      </c>
      <c r="EF11" s="26">
        <v>2204</v>
      </c>
      <c r="EG11" s="26">
        <v>55</v>
      </c>
      <c r="EH11" s="61">
        <v>5.8</v>
      </c>
      <c r="EI11" s="26">
        <v>5</v>
      </c>
      <c r="EJ11" s="26">
        <v>9</v>
      </c>
      <c r="EK11" s="26">
        <v>2.4700000000000002</v>
      </c>
      <c r="EL11" s="107">
        <v>13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318</v>
      </c>
      <c r="C12" s="11">
        <v>3.7503906249999996</v>
      </c>
      <c r="D12" s="45" t="s">
        <v>123</v>
      </c>
      <c r="E12" s="14">
        <v>5</v>
      </c>
      <c r="F12" s="44">
        <v>33897</v>
      </c>
      <c r="G12" s="15">
        <v>32.958904109589042</v>
      </c>
      <c r="H12" s="15" t="s">
        <v>349</v>
      </c>
      <c r="I12" s="15">
        <v>23.534246575342465</v>
      </c>
      <c r="J12" s="15" t="s">
        <v>329</v>
      </c>
      <c r="K12" s="45">
        <v>75</v>
      </c>
      <c r="L12" s="45">
        <v>218</v>
      </c>
      <c r="M12" s="45">
        <v>4.78</v>
      </c>
      <c r="N12" s="157">
        <v>5</v>
      </c>
      <c r="O12" s="167">
        <v>0</v>
      </c>
      <c r="P12" s="168">
        <v>0.39114917915774444</v>
      </c>
      <c r="Q12" s="168">
        <v>0.94911584265608084</v>
      </c>
      <c r="R12" s="168">
        <v>0.93306559571619807</v>
      </c>
      <c r="S12" s="168">
        <v>0.95413153456998312</v>
      </c>
      <c r="T12" s="169">
        <v>0.95413153456998312</v>
      </c>
      <c r="U12" s="169">
        <v>0.81101180438448561</v>
      </c>
      <c r="V12" s="169">
        <v>0.18850267379679145</v>
      </c>
      <c r="W12" s="169">
        <v>0.13099630996309963</v>
      </c>
      <c r="X12" s="169">
        <v>0.15974949187994553</v>
      </c>
      <c r="Y12" s="18">
        <v>0.13578706809795368</v>
      </c>
      <c r="Z12" s="19">
        <v>20.876712328767123</v>
      </c>
      <c r="AA12" s="20">
        <v>83.517003288456095</v>
      </c>
      <c r="AB12" s="71">
        <v>0.67320261437908502</v>
      </c>
      <c r="AC12" s="102">
        <v>13.733009708737864</v>
      </c>
      <c r="AD12" s="71">
        <v>0.75700000000000001</v>
      </c>
      <c r="AE12" s="71">
        <v>6.0999999999999999E-2</v>
      </c>
      <c r="AF12" s="71">
        <v>4.5999999999999999E-2</v>
      </c>
      <c r="AG12" s="70">
        <v>0.38500000000000001</v>
      </c>
      <c r="AH12" s="20">
        <v>5.8</v>
      </c>
      <c r="AI12" s="20">
        <v>0.15384615384615385</v>
      </c>
      <c r="AJ12" s="76">
        <v>2.52</v>
      </c>
      <c r="AK12" s="21">
        <v>3</v>
      </c>
      <c r="AL12" s="21">
        <v>8</v>
      </c>
      <c r="AM12" s="21">
        <v>5</v>
      </c>
      <c r="AN12" s="21">
        <v>4</v>
      </c>
      <c r="AO12" s="21">
        <v>0</v>
      </c>
      <c r="AP12" s="21">
        <v>0</v>
      </c>
      <c r="AQ12" s="21">
        <v>6</v>
      </c>
      <c r="AR12" s="21">
        <v>5</v>
      </c>
      <c r="AS12" s="21">
        <v>3</v>
      </c>
      <c r="AT12" s="21">
        <v>5</v>
      </c>
      <c r="AU12" s="21">
        <v>1</v>
      </c>
      <c r="AV12" s="21">
        <v>0</v>
      </c>
      <c r="AW12" s="21">
        <v>5.75</v>
      </c>
      <c r="AX12" s="21">
        <v>5.75</v>
      </c>
      <c r="AY12" s="21">
        <v>0.71250000000000002</v>
      </c>
      <c r="AZ12" s="130">
        <v>0.53437500000000004</v>
      </c>
      <c r="BA12" s="104"/>
      <c r="BB12" s="26">
        <v>1</v>
      </c>
      <c r="BC12" s="26"/>
      <c r="BD12" s="26"/>
      <c r="BE12" s="26"/>
      <c r="BF12" s="26"/>
      <c r="BG12" s="26"/>
      <c r="BH12" s="78"/>
      <c r="BI12" s="78"/>
      <c r="BJ12" s="78"/>
      <c r="BK12" s="26"/>
      <c r="BL12" s="26">
        <v>1</v>
      </c>
      <c r="BM12" s="56"/>
      <c r="BN12" s="61"/>
      <c r="BO12" s="59"/>
      <c r="BP12" s="59"/>
      <c r="BQ12" s="80"/>
      <c r="BR12" s="59"/>
      <c r="BS12" s="25">
        <v>1096</v>
      </c>
      <c r="BT12" s="26">
        <v>2802</v>
      </c>
      <c r="BU12" s="26">
        <v>9</v>
      </c>
      <c r="BV12" s="26">
        <v>3</v>
      </c>
      <c r="BW12" s="26">
        <v>152</v>
      </c>
      <c r="BX12" s="26">
        <v>109</v>
      </c>
      <c r="BY12" s="26"/>
      <c r="BZ12" s="78"/>
      <c r="CA12" s="78"/>
      <c r="CB12" s="78"/>
      <c r="CC12" s="26"/>
      <c r="CD12" s="26">
        <v>1</v>
      </c>
      <c r="CE12" s="56"/>
      <c r="CF12" s="61"/>
      <c r="CG12" s="59"/>
      <c r="CH12" s="59"/>
      <c r="CI12" s="79"/>
      <c r="CJ12" s="60"/>
      <c r="CK12" s="25">
        <v>2630</v>
      </c>
      <c r="CL12" s="26">
        <v>2771</v>
      </c>
      <c r="CM12" s="26">
        <v>20</v>
      </c>
      <c r="CN12" s="26">
        <v>10</v>
      </c>
      <c r="CO12" s="26">
        <v>295</v>
      </c>
      <c r="CP12" s="26">
        <v>180</v>
      </c>
      <c r="CQ12" s="26"/>
      <c r="CR12" s="27"/>
      <c r="CS12" s="27"/>
      <c r="CT12" s="26"/>
      <c r="CU12" s="26"/>
      <c r="CV12" s="26">
        <v>1</v>
      </c>
      <c r="CW12" s="56"/>
      <c r="CX12" s="61"/>
      <c r="CY12" s="59"/>
      <c r="CZ12" s="59"/>
      <c r="DA12" s="79"/>
      <c r="DB12" s="60"/>
      <c r="DC12" s="104">
        <v>2788</v>
      </c>
      <c r="DD12" s="26">
        <v>2988</v>
      </c>
      <c r="DE12" s="26">
        <v>19</v>
      </c>
      <c r="DF12" s="26">
        <v>8</v>
      </c>
      <c r="DG12" s="26">
        <v>355</v>
      </c>
      <c r="DH12" s="26">
        <v>232</v>
      </c>
      <c r="DI12" s="26">
        <v>71.8</v>
      </c>
      <c r="DJ12" s="26">
        <v>4.8</v>
      </c>
      <c r="DK12" s="26">
        <v>5.0999999999999996</v>
      </c>
      <c r="DL12" s="78">
        <v>38.1</v>
      </c>
      <c r="DM12" s="26">
        <v>423</v>
      </c>
      <c r="DN12" s="26">
        <v>2244</v>
      </c>
      <c r="DO12" s="26">
        <v>42</v>
      </c>
      <c r="DP12" s="61">
        <v>5.6</v>
      </c>
      <c r="DQ12" s="26">
        <v>5</v>
      </c>
      <c r="DR12" s="26">
        <v>4</v>
      </c>
      <c r="DS12" s="26">
        <v>2.08</v>
      </c>
      <c r="DT12" s="107">
        <v>13</v>
      </c>
      <c r="DU12" s="104">
        <v>2829</v>
      </c>
      <c r="DV12" s="26">
        <v>2965</v>
      </c>
      <c r="DW12" s="26">
        <v>26</v>
      </c>
      <c r="DX12" s="26">
        <v>8</v>
      </c>
      <c r="DY12" s="26">
        <v>306</v>
      </c>
      <c r="DZ12" s="26">
        <v>206</v>
      </c>
      <c r="EA12" s="26">
        <v>75.7</v>
      </c>
      <c r="EB12" s="26">
        <v>6.1</v>
      </c>
      <c r="EC12" s="26">
        <v>4.5999999999999996</v>
      </c>
      <c r="ED12" s="78">
        <v>38.5</v>
      </c>
      <c r="EE12" s="26">
        <v>426</v>
      </c>
      <c r="EF12" s="26">
        <v>3252</v>
      </c>
      <c r="EG12" s="26">
        <v>52</v>
      </c>
      <c r="EH12" s="61">
        <v>5.8</v>
      </c>
      <c r="EI12" s="26">
        <v>6</v>
      </c>
      <c r="EJ12" s="26">
        <v>8</v>
      </c>
      <c r="EK12" s="26">
        <v>2.52</v>
      </c>
      <c r="EL12" s="107">
        <v>11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319</v>
      </c>
      <c r="C13" s="11">
        <v>3.5112499999999995</v>
      </c>
      <c r="D13" s="45" t="s">
        <v>80</v>
      </c>
      <c r="E13" s="14">
        <v>2</v>
      </c>
      <c r="F13" s="44">
        <v>34249</v>
      </c>
      <c r="G13" s="15">
        <v>31.994520547945207</v>
      </c>
      <c r="H13" s="15" t="s">
        <v>349</v>
      </c>
      <c r="I13" s="15">
        <v>22.56986301369863</v>
      </c>
      <c r="J13" s="15" t="s">
        <v>331</v>
      </c>
      <c r="K13" s="45">
        <v>78</v>
      </c>
      <c r="L13" s="45">
        <v>230</v>
      </c>
      <c r="M13" s="45">
        <v>4.8</v>
      </c>
      <c r="N13" s="157">
        <v>6</v>
      </c>
      <c r="O13" s="167">
        <v>0</v>
      </c>
      <c r="P13" s="168">
        <v>0.16925549009105517</v>
      </c>
      <c r="Q13" s="168">
        <v>0.68559782608695652</v>
      </c>
      <c r="R13" s="168">
        <v>0.67825574543311729</v>
      </c>
      <c r="S13" s="168">
        <v>0.93534031413612562</v>
      </c>
      <c r="T13" s="169">
        <v>0.93534031413612562</v>
      </c>
      <c r="U13" s="169">
        <v>0.93534031413612562</v>
      </c>
      <c r="V13" s="169">
        <v>4.3659043659043661E-2</v>
      </c>
      <c r="W13" s="169">
        <v>4.0389972144846797E-2</v>
      </c>
      <c r="X13" s="169">
        <v>4.2024507901945229E-2</v>
      </c>
      <c r="Y13" s="18">
        <v>4.2024507901945229E-2</v>
      </c>
      <c r="Z13" s="19">
        <v>19.912328767123288</v>
      </c>
      <c r="AA13" s="20">
        <v>86.654851466049394</v>
      </c>
      <c r="AB13" s="71">
        <v>0.59806295399515741</v>
      </c>
      <c r="AC13" s="102">
        <v>14.465587044534413</v>
      </c>
      <c r="AD13" s="71">
        <v>0.70900000000000007</v>
      </c>
      <c r="AE13" s="71">
        <v>5.7999999999999996E-2</v>
      </c>
      <c r="AF13" s="71">
        <v>0.03</v>
      </c>
      <c r="AG13" s="70">
        <v>0.48499999999999999</v>
      </c>
      <c r="AH13" s="20">
        <v>5.0999999999999996</v>
      </c>
      <c r="AI13" s="20">
        <v>2.8571428571428571E-2</v>
      </c>
      <c r="AJ13" s="76">
        <v>1.06</v>
      </c>
      <c r="AK13" s="21">
        <v>5</v>
      </c>
      <c r="AL13" s="21">
        <v>10</v>
      </c>
      <c r="AM13" s="21">
        <v>0</v>
      </c>
      <c r="AN13" s="21">
        <v>3</v>
      </c>
      <c r="AO13" s="21">
        <v>7</v>
      </c>
      <c r="AP13" s="21">
        <v>4</v>
      </c>
      <c r="AQ13" s="21">
        <v>1</v>
      </c>
      <c r="AR13" s="21">
        <v>4</v>
      </c>
      <c r="AS13" s="21">
        <v>0</v>
      </c>
      <c r="AT13" s="21">
        <v>0</v>
      </c>
      <c r="AU13" s="21">
        <v>1</v>
      </c>
      <c r="AV13" s="21">
        <v>0</v>
      </c>
      <c r="AW13" s="21">
        <v>7.0299999999999994</v>
      </c>
      <c r="AX13" s="21">
        <v>5.2724999999999991</v>
      </c>
      <c r="AY13" s="21">
        <v>0.1875</v>
      </c>
      <c r="AZ13" s="130">
        <v>0</v>
      </c>
      <c r="BA13" s="104"/>
      <c r="BB13" s="26">
        <v>1</v>
      </c>
      <c r="BC13" s="26"/>
      <c r="BD13" s="26"/>
      <c r="BE13" s="26"/>
      <c r="BF13" s="26"/>
      <c r="BG13" s="26"/>
      <c r="BH13" s="78"/>
      <c r="BI13" s="78"/>
      <c r="BJ13" s="78"/>
      <c r="BK13" s="26"/>
      <c r="BL13" s="26">
        <v>1</v>
      </c>
      <c r="BM13" s="56"/>
      <c r="BN13" s="61"/>
      <c r="BO13" s="59"/>
      <c r="BP13" s="59"/>
      <c r="BQ13" s="80"/>
      <c r="BR13" s="59"/>
      <c r="BS13" s="25">
        <v>632</v>
      </c>
      <c r="BT13" s="26">
        <v>3734</v>
      </c>
      <c r="BU13" s="26">
        <v>7</v>
      </c>
      <c r="BV13" s="26">
        <v>1</v>
      </c>
      <c r="BW13" s="26">
        <v>51</v>
      </c>
      <c r="BX13" s="26">
        <v>82</v>
      </c>
      <c r="BY13" s="26"/>
      <c r="BZ13" s="78"/>
      <c r="CA13" s="78"/>
      <c r="CB13" s="78"/>
      <c r="CC13" s="26"/>
      <c r="CD13" s="26">
        <v>1</v>
      </c>
      <c r="CE13" s="56"/>
      <c r="CF13" s="61"/>
      <c r="CG13" s="59"/>
      <c r="CH13" s="59"/>
      <c r="CI13" s="79"/>
      <c r="CJ13" s="60"/>
      <c r="CK13" s="25">
        <v>2523</v>
      </c>
      <c r="CL13" s="26">
        <v>3680</v>
      </c>
      <c r="CM13" s="26">
        <v>21</v>
      </c>
      <c r="CN13" s="26">
        <v>9</v>
      </c>
      <c r="CO13" s="26">
        <v>322</v>
      </c>
      <c r="CP13" s="26">
        <v>194</v>
      </c>
      <c r="CQ13" s="26"/>
      <c r="CR13" s="27"/>
      <c r="CS13" s="27"/>
      <c r="CT13" s="26"/>
      <c r="CU13" s="26"/>
      <c r="CV13" s="26">
        <v>1</v>
      </c>
      <c r="CW13" s="56"/>
      <c r="CX13" s="61"/>
      <c r="CY13" s="59"/>
      <c r="CZ13" s="59"/>
      <c r="DA13" s="79"/>
      <c r="DB13" s="60"/>
      <c r="DC13" s="104">
        <v>1151</v>
      </c>
      <c r="DD13" s="26">
        <v>1697</v>
      </c>
      <c r="DE13" s="26">
        <v>6</v>
      </c>
      <c r="DF13" s="26">
        <v>3</v>
      </c>
      <c r="DG13" s="26">
        <v>169</v>
      </c>
      <c r="DH13" s="26">
        <v>101</v>
      </c>
      <c r="DI13" s="26">
        <v>69.7</v>
      </c>
      <c r="DJ13" s="26">
        <v>3.9</v>
      </c>
      <c r="DK13" s="26">
        <v>3</v>
      </c>
      <c r="DL13" s="78">
        <v>40.6</v>
      </c>
      <c r="DM13" s="26">
        <v>147</v>
      </c>
      <c r="DN13" s="26">
        <v>3367</v>
      </c>
      <c r="DO13" s="26">
        <v>10</v>
      </c>
      <c r="DP13" s="61">
        <v>5.0999999999999996</v>
      </c>
      <c r="DQ13" s="26">
        <v>2</v>
      </c>
      <c r="DR13" s="26">
        <v>0</v>
      </c>
      <c r="DS13" s="26">
        <v>0.97</v>
      </c>
      <c r="DT13" s="107">
        <v>5</v>
      </c>
      <c r="DU13" s="104">
        <v>3573</v>
      </c>
      <c r="DV13" s="26">
        <v>3820</v>
      </c>
      <c r="DW13" s="26">
        <v>27</v>
      </c>
      <c r="DX13" s="26">
        <v>7</v>
      </c>
      <c r="DY13" s="26">
        <v>413</v>
      </c>
      <c r="DZ13" s="26">
        <v>247</v>
      </c>
      <c r="EA13" s="26">
        <v>70.900000000000006</v>
      </c>
      <c r="EB13" s="26">
        <v>5.8</v>
      </c>
      <c r="EC13" s="26">
        <v>4</v>
      </c>
      <c r="ED13" s="78">
        <v>48.5</v>
      </c>
      <c r="EE13" s="26">
        <v>116</v>
      </c>
      <c r="EF13" s="26">
        <v>2872</v>
      </c>
      <c r="EG13" s="26">
        <v>35</v>
      </c>
      <c r="EH13" s="61">
        <v>2.4</v>
      </c>
      <c r="EI13" s="26">
        <v>5</v>
      </c>
      <c r="EJ13" s="26">
        <v>1</v>
      </c>
      <c r="EK13" s="26">
        <v>1.06</v>
      </c>
      <c r="EL13" s="107">
        <v>4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320</v>
      </c>
      <c r="C14" s="11">
        <v>3.4737499999999999</v>
      </c>
      <c r="D14" s="45" t="s">
        <v>113</v>
      </c>
      <c r="E14" s="14">
        <v>1</v>
      </c>
      <c r="F14" s="44">
        <v>33852</v>
      </c>
      <c r="G14" s="15">
        <v>33.082191780821915</v>
      </c>
      <c r="H14" s="15" t="s">
        <v>349</v>
      </c>
      <c r="I14" s="15">
        <v>23.657534246575342</v>
      </c>
      <c r="J14" s="15" t="s">
        <v>331</v>
      </c>
      <c r="K14" s="51">
        <v>74</v>
      </c>
      <c r="L14" s="51">
        <v>209</v>
      </c>
      <c r="M14" s="51">
        <v>4.84</v>
      </c>
      <c r="N14" s="157">
        <v>6</v>
      </c>
      <c r="O14" s="167">
        <v>0</v>
      </c>
      <c r="P14" s="168">
        <v>5.140961857379768E-2</v>
      </c>
      <c r="Q14" s="168">
        <v>0.8709315375982043</v>
      </c>
      <c r="R14" s="168">
        <v>0.93248772504091648</v>
      </c>
      <c r="S14" s="168">
        <v>0.98307515777395293</v>
      </c>
      <c r="T14" s="169">
        <v>0.98307515777395293</v>
      </c>
      <c r="U14" s="169">
        <v>0.98307515777395293</v>
      </c>
      <c r="V14" s="169">
        <v>3.3069238718566998E-2</v>
      </c>
      <c r="W14" s="169">
        <v>6.3677467972871132E-2</v>
      </c>
      <c r="X14" s="169">
        <v>6.3677467972871132E-2</v>
      </c>
      <c r="Y14" s="18">
        <v>6.3677467972871132E-2</v>
      </c>
      <c r="Z14" s="19">
        <v>21</v>
      </c>
      <c r="AA14" s="20">
        <v>76.171908174870538</v>
      </c>
      <c r="AB14" s="71">
        <v>0.6594594594594595</v>
      </c>
      <c r="AC14" s="102">
        <v>14.045081967213115</v>
      </c>
      <c r="AD14" s="71">
        <v>0.74099999999999999</v>
      </c>
      <c r="AE14" s="71">
        <v>6.3E-2</v>
      </c>
      <c r="AF14" s="71">
        <v>3.9E-2</v>
      </c>
      <c r="AG14" s="70">
        <v>0.48799999999999999</v>
      </c>
      <c r="AH14" s="20">
        <v>3.6</v>
      </c>
      <c r="AI14" s="20">
        <v>3.7037037037037035E-2</v>
      </c>
      <c r="AJ14" s="76">
        <v>1.98</v>
      </c>
      <c r="AK14" s="21">
        <v>2</v>
      </c>
      <c r="AL14" s="21">
        <v>10</v>
      </c>
      <c r="AM14" s="21">
        <v>4</v>
      </c>
      <c r="AN14" s="21">
        <v>4</v>
      </c>
      <c r="AO14" s="21">
        <v>3</v>
      </c>
      <c r="AP14" s="21">
        <v>4</v>
      </c>
      <c r="AQ14" s="21">
        <v>2</v>
      </c>
      <c r="AR14" s="21">
        <v>1</v>
      </c>
      <c r="AS14" s="21">
        <v>0</v>
      </c>
      <c r="AT14" s="21">
        <v>2</v>
      </c>
      <c r="AU14" s="21">
        <v>1</v>
      </c>
      <c r="AV14" s="21">
        <v>0</v>
      </c>
      <c r="AW14" s="21">
        <v>7.7299999999999995</v>
      </c>
      <c r="AX14" s="21">
        <v>5.7974999999999994</v>
      </c>
      <c r="AY14" s="21">
        <v>0.1875</v>
      </c>
      <c r="AZ14" s="130">
        <v>0</v>
      </c>
      <c r="BA14" s="104"/>
      <c r="BB14" s="26">
        <v>1</v>
      </c>
      <c r="BC14" s="26"/>
      <c r="BD14" s="26"/>
      <c r="BE14" s="26"/>
      <c r="BF14" s="26"/>
      <c r="BG14" s="26"/>
      <c r="BH14" s="78"/>
      <c r="BI14" s="78"/>
      <c r="BJ14" s="78"/>
      <c r="BK14" s="26"/>
      <c r="BL14" s="26">
        <v>1</v>
      </c>
      <c r="BM14" s="56"/>
      <c r="BN14" s="61"/>
      <c r="BO14" s="59"/>
      <c r="BP14" s="59"/>
      <c r="BQ14" s="80"/>
      <c r="BR14" s="59"/>
      <c r="BS14" s="25">
        <v>186</v>
      </c>
      <c r="BT14" s="26">
        <v>3618</v>
      </c>
      <c r="BU14" s="26">
        <v>1</v>
      </c>
      <c r="BV14" s="26">
        <v>3</v>
      </c>
      <c r="BW14" s="26">
        <v>49</v>
      </c>
      <c r="BX14" s="26">
        <v>21</v>
      </c>
      <c r="BY14" s="26"/>
      <c r="BZ14" s="78"/>
      <c r="CA14" s="78"/>
      <c r="CB14" s="78"/>
      <c r="CC14" s="26"/>
      <c r="CD14" s="26">
        <v>1</v>
      </c>
      <c r="CE14" s="56"/>
      <c r="CF14" s="61"/>
      <c r="CG14" s="59"/>
      <c r="CH14" s="59"/>
      <c r="CI14" s="79"/>
      <c r="CJ14" s="60"/>
      <c r="CK14" s="25">
        <v>1552</v>
      </c>
      <c r="CL14" s="26">
        <v>1782</v>
      </c>
      <c r="CM14" s="26">
        <v>13</v>
      </c>
      <c r="CN14" s="26">
        <v>10</v>
      </c>
      <c r="CO14" s="26">
        <v>258</v>
      </c>
      <c r="CP14" s="26">
        <v>128</v>
      </c>
      <c r="CQ14" s="26"/>
      <c r="CR14" s="27"/>
      <c r="CS14" s="27"/>
      <c r="CT14" s="26"/>
      <c r="CU14" s="26"/>
      <c r="CV14" s="26">
        <v>1</v>
      </c>
      <c r="CW14" s="56"/>
      <c r="CX14" s="61"/>
      <c r="CY14" s="59"/>
      <c r="CZ14" s="59"/>
      <c r="DA14" s="79"/>
      <c r="DB14" s="60"/>
      <c r="DC14" s="104">
        <v>2279</v>
      </c>
      <c r="DD14" s="26">
        <v>2444</v>
      </c>
      <c r="DE14" s="26">
        <v>20</v>
      </c>
      <c r="DF14" s="26">
        <v>5</v>
      </c>
      <c r="DG14" s="26">
        <v>341</v>
      </c>
      <c r="DH14" s="26">
        <v>190</v>
      </c>
      <c r="DI14" s="26">
        <v>65.7</v>
      </c>
      <c r="DJ14" s="26">
        <v>3.7</v>
      </c>
      <c r="DK14" s="26">
        <v>4.2</v>
      </c>
      <c r="DL14" s="78">
        <v>26</v>
      </c>
      <c r="DM14" s="26">
        <v>96</v>
      </c>
      <c r="DN14" s="26">
        <v>2903</v>
      </c>
      <c r="DO14" s="26">
        <v>23</v>
      </c>
      <c r="DP14" s="61">
        <v>2.5</v>
      </c>
      <c r="DQ14" s="26">
        <v>2</v>
      </c>
      <c r="DR14" s="26">
        <v>0</v>
      </c>
      <c r="DS14" s="26">
        <v>1.1299999999999999</v>
      </c>
      <c r="DT14" s="107">
        <v>4</v>
      </c>
      <c r="DU14" s="104">
        <v>3427</v>
      </c>
      <c r="DV14" s="26">
        <v>3486</v>
      </c>
      <c r="DW14" s="26">
        <v>30</v>
      </c>
      <c r="DX14" s="26">
        <v>8</v>
      </c>
      <c r="DY14" s="26">
        <v>370</v>
      </c>
      <c r="DZ14" s="26">
        <v>244</v>
      </c>
      <c r="EA14" s="26">
        <v>74.099999999999994</v>
      </c>
      <c r="EB14" s="26">
        <v>6.3</v>
      </c>
      <c r="EC14" s="26">
        <v>3.9</v>
      </c>
      <c r="ED14" s="78">
        <v>48.8</v>
      </c>
      <c r="EE14" s="26">
        <v>169</v>
      </c>
      <c r="EF14" s="26">
        <v>2654</v>
      </c>
      <c r="EG14" s="26">
        <v>27</v>
      </c>
      <c r="EH14" s="61">
        <v>3.6</v>
      </c>
      <c r="EI14" s="26">
        <v>1</v>
      </c>
      <c r="EJ14" s="26">
        <v>1</v>
      </c>
      <c r="EK14" s="26">
        <v>1.98</v>
      </c>
      <c r="EL14" s="107">
        <v>4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372</v>
      </c>
      <c r="C15" s="11">
        <v>3.4671250000000002</v>
      </c>
      <c r="D15" s="45" t="s">
        <v>131</v>
      </c>
      <c r="E15" s="14">
        <v>2</v>
      </c>
      <c r="F15" s="44">
        <v>33990</v>
      </c>
      <c r="G15" s="15">
        <v>32.704109589041096</v>
      </c>
      <c r="H15" s="15" t="s">
        <v>349</v>
      </c>
      <c r="I15" s="15">
        <v>23.279452054794522</v>
      </c>
      <c r="J15" s="15" t="s">
        <v>352</v>
      </c>
      <c r="K15" s="45">
        <v>75</v>
      </c>
      <c r="L15" s="45">
        <v>212</v>
      </c>
      <c r="M15" s="45">
        <v>4.8</v>
      </c>
      <c r="N15" s="157">
        <v>6</v>
      </c>
      <c r="O15" s="167">
        <v>0</v>
      </c>
      <c r="P15" s="168">
        <v>0</v>
      </c>
      <c r="Q15" s="168">
        <v>0.93013270882123344</v>
      </c>
      <c r="R15" s="168">
        <v>0.79065238558909445</v>
      </c>
      <c r="S15" s="168">
        <v>0.97669902912621365</v>
      </c>
      <c r="T15" s="169">
        <v>0.97669902912621365</v>
      </c>
      <c r="U15" s="169">
        <v>0.97669902912621365</v>
      </c>
      <c r="V15" s="169">
        <v>0.12800349497597205</v>
      </c>
      <c r="W15" s="169">
        <v>0.11327762302692665</v>
      </c>
      <c r="X15" s="169">
        <v>0.12064055900144935</v>
      </c>
      <c r="Y15" s="18">
        <v>0.12064055900144935</v>
      </c>
      <c r="Z15" s="19">
        <v>20.621917808219177</v>
      </c>
      <c r="AA15" s="20">
        <v>79.873167438271608</v>
      </c>
      <c r="AB15" s="71">
        <v>0.64102564102564108</v>
      </c>
      <c r="AC15" s="102">
        <v>12.071999999999999</v>
      </c>
      <c r="AD15" s="71">
        <v>0.75900000000000001</v>
      </c>
      <c r="AE15" s="71">
        <v>4.0999999999999995E-2</v>
      </c>
      <c r="AF15" s="71">
        <v>2.7000000000000003E-2</v>
      </c>
      <c r="AG15" s="70">
        <v>0.56799999999999995</v>
      </c>
      <c r="AH15" s="20">
        <v>5.634615384615385</v>
      </c>
      <c r="AI15" s="20">
        <v>6.8181818181818177E-2</v>
      </c>
      <c r="AJ15" s="76">
        <v>1.75</v>
      </c>
      <c r="AK15" s="21">
        <v>3</v>
      </c>
      <c r="AL15" s="21">
        <v>4</v>
      </c>
      <c r="AM15" s="21">
        <v>5</v>
      </c>
      <c r="AN15" s="21">
        <v>0</v>
      </c>
      <c r="AO15" s="21">
        <v>8</v>
      </c>
      <c r="AP15" s="21">
        <v>8</v>
      </c>
      <c r="AQ15" s="21">
        <v>5</v>
      </c>
      <c r="AR15" s="21">
        <v>5</v>
      </c>
      <c r="AS15" s="21">
        <v>0</v>
      </c>
      <c r="AT15" s="21">
        <v>2</v>
      </c>
      <c r="AU15" s="21">
        <v>1</v>
      </c>
      <c r="AV15" s="21">
        <v>0</v>
      </c>
      <c r="AW15" s="21">
        <v>6.9099999999999993</v>
      </c>
      <c r="AX15" s="21">
        <v>5.5279999999999996</v>
      </c>
      <c r="AY15" s="21">
        <v>0.45</v>
      </c>
      <c r="AZ15" s="130">
        <v>0.22500000000000001</v>
      </c>
      <c r="BA15" s="104"/>
      <c r="BB15" s="26">
        <v>1</v>
      </c>
      <c r="BC15" s="26"/>
      <c r="BD15" s="26"/>
      <c r="BE15" s="26"/>
      <c r="BF15" s="26"/>
      <c r="BG15" s="26"/>
      <c r="BH15" s="78"/>
      <c r="BI15" s="78"/>
      <c r="BJ15" s="78"/>
      <c r="BK15" s="26"/>
      <c r="BL15" s="26">
        <v>1</v>
      </c>
      <c r="BM15" s="56"/>
      <c r="BN15" s="61"/>
      <c r="BO15" s="59"/>
      <c r="BP15" s="59"/>
      <c r="BQ15" s="80"/>
      <c r="BR15" s="59"/>
      <c r="BS15" s="25"/>
      <c r="BT15" s="26">
        <v>1</v>
      </c>
      <c r="BU15" s="26"/>
      <c r="BV15" s="26"/>
      <c r="BW15" s="26"/>
      <c r="BX15" s="26"/>
      <c r="BY15" s="26"/>
      <c r="BZ15" s="78"/>
      <c r="CA15" s="78"/>
      <c r="CB15" s="78"/>
      <c r="CC15" s="26"/>
      <c r="CD15" s="26">
        <v>1</v>
      </c>
      <c r="CE15" s="56"/>
      <c r="CF15" s="61"/>
      <c r="CG15" s="59"/>
      <c r="CH15" s="59"/>
      <c r="CI15" s="79"/>
      <c r="CJ15" s="60"/>
      <c r="CK15" s="25">
        <v>2383</v>
      </c>
      <c r="CL15" s="26">
        <v>2562</v>
      </c>
      <c r="CM15" s="26">
        <v>18</v>
      </c>
      <c r="CN15" s="26">
        <v>13</v>
      </c>
      <c r="CO15" s="26">
        <v>346</v>
      </c>
      <c r="CP15" s="26">
        <v>204</v>
      </c>
      <c r="CQ15" s="26"/>
      <c r="CR15" s="27"/>
      <c r="CS15" s="27"/>
      <c r="CT15" s="26"/>
      <c r="CU15" s="26"/>
      <c r="CV15" s="26">
        <v>1</v>
      </c>
      <c r="CW15" s="56"/>
      <c r="CX15" s="61"/>
      <c r="CY15" s="59"/>
      <c r="CZ15" s="59"/>
      <c r="DA15" s="79"/>
      <c r="DB15" s="60"/>
      <c r="DC15" s="104">
        <v>2436</v>
      </c>
      <c r="DD15" s="26">
        <v>3081</v>
      </c>
      <c r="DE15" s="26">
        <v>16</v>
      </c>
      <c r="DF15" s="26">
        <v>5</v>
      </c>
      <c r="DG15" s="26">
        <v>348</v>
      </c>
      <c r="DH15" s="26">
        <v>213</v>
      </c>
      <c r="DI15" s="26">
        <v>72.3</v>
      </c>
      <c r="DJ15" s="26">
        <v>4.0999999999999996</v>
      </c>
      <c r="DK15" s="26">
        <v>2.7</v>
      </c>
      <c r="DL15" s="78">
        <v>39.1</v>
      </c>
      <c r="DM15" s="26">
        <v>293</v>
      </c>
      <c r="DN15" s="26">
        <v>2289</v>
      </c>
      <c r="DO15" s="26">
        <v>52</v>
      </c>
      <c r="DP15" s="61">
        <v>5.634615384615385</v>
      </c>
      <c r="DQ15" s="26">
        <v>3</v>
      </c>
      <c r="DR15" s="26">
        <v>3</v>
      </c>
      <c r="DS15" s="26">
        <v>1.33</v>
      </c>
      <c r="DT15" s="107">
        <v>11</v>
      </c>
      <c r="DU15" s="104">
        <v>3018</v>
      </c>
      <c r="DV15" s="26">
        <v>3090</v>
      </c>
      <c r="DW15" s="26">
        <v>21</v>
      </c>
      <c r="DX15" s="26">
        <v>9</v>
      </c>
      <c r="DY15" s="26">
        <v>390</v>
      </c>
      <c r="DZ15" s="26">
        <v>250</v>
      </c>
      <c r="EA15" s="26">
        <v>75.900000000000006</v>
      </c>
      <c r="EB15" s="26">
        <v>3.4</v>
      </c>
      <c r="EC15" s="26">
        <v>3.4</v>
      </c>
      <c r="ED15" s="78">
        <v>56.8</v>
      </c>
      <c r="EE15" s="26">
        <v>244</v>
      </c>
      <c r="EF15" s="26">
        <v>2154</v>
      </c>
      <c r="EG15" s="26">
        <v>44</v>
      </c>
      <c r="EH15" s="61">
        <v>5.5454545454545459</v>
      </c>
      <c r="EI15" s="26">
        <v>4</v>
      </c>
      <c r="EJ15" s="26">
        <v>3</v>
      </c>
      <c r="EK15" s="26">
        <v>1.75</v>
      </c>
      <c r="EL15" s="107">
        <v>7</v>
      </c>
    </row>
    <row r="16" spans="1:148" x14ac:dyDescent="0.2">
      <c r="A16" s="150">
        <v>15</v>
      </c>
      <c r="B16" s="151" t="s">
        <v>322</v>
      </c>
      <c r="C16" s="11">
        <v>2.276250000000001</v>
      </c>
      <c r="D16" s="45" t="s">
        <v>197</v>
      </c>
      <c r="E16" s="14">
        <v>10</v>
      </c>
      <c r="F16" s="44">
        <v>33517</v>
      </c>
      <c r="G16" s="15">
        <v>34</v>
      </c>
      <c r="H16" s="15" t="s">
        <v>348</v>
      </c>
      <c r="I16" s="15">
        <v>24.575342465753426</v>
      </c>
      <c r="J16" s="15" t="s">
        <v>331</v>
      </c>
      <c r="K16" s="45">
        <v>75</v>
      </c>
      <c r="L16" s="45">
        <v>212</v>
      </c>
      <c r="M16" s="45">
        <v>5.22</v>
      </c>
      <c r="N16" s="157">
        <v>7</v>
      </c>
      <c r="O16" s="167">
        <v>5.2788844621513946E-2</v>
      </c>
      <c r="P16" s="168">
        <v>2.6246719160104987E-3</v>
      </c>
      <c r="Q16" s="168">
        <v>0.91045251752708733</v>
      </c>
      <c r="R16" s="168">
        <v>0.99362926428277842</v>
      </c>
      <c r="S16" s="168">
        <v>0.96776050662061019</v>
      </c>
      <c r="T16" s="169">
        <v>0.98069488545169436</v>
      </c>
      <c r="U16" s="169">
        <v>0.58841693127101657</v>
      </c>
      <c r="V16" s="169">
        <v>3.125E-2</v>
      </c>
      <c r="W16" s="169">
        <v>7.7989601386481804E-3</v>
      </c>
      <c r="X16" s="169">
        <v>1.9524480069324092E-2</v>
      </c>
      <c r="Y16" s="18">
        <v>1.1714688041594454E-2</v>
      </c>
      <c r="Z16" s="19">
        <v>21.917808219178081</v>
      </c>
      <c r="AA16" s="20">
        <v>57.106276604498419</v>
      </c>
      <c r="AB16" s="71">
        <v>0.7119266055045872</v>
      </c>
      <c r="AC16" s="102">
        <v>12.99742268041237</v>
      </c>
      <c r="AD16" s="71">
        <v>0.81799999999999995</v>
      </c>
      <c r="AE16" s="71">
        <v>4.7E-2</v>
      </c>
      <c r="AF16" s="71">
        <v>2.4E-2</v>
      </c>
      <c r="AG16" s="70">
        <v>0.53100000000000003</v>
      </c>
      <c r="AH16" s="20">
        <v>2.7</v>
      </c>
      <c r="AI16" s="20">
        <v>0</v>
      </c>
      <c r="AJ16" s="76">
        <v>1.65</v>
      </c>
      <c r="AK16" s="21">
        <v>1</v>
      </c>
      <c r="AL16" s="21">
        <v>6</v>
      </c>
      <c r="AM16" s="21">
        <v>10</v>
      </c>
      <c r="AN16" s="21">
        <v>1</v>
      </c>
      <c r="AO16" s="21">
        <v>9</v>
      </c>
      <c r="AP16" s="21">
        <v>6</v>
      </c>
      <c r="AQ16" s="21">
        <v>0</v>
      </c>
      <c r="AR16" s="21">
        <v>0</v>
      </c>
      <c r="AS16" s="21">
        <v>0</v>
      </c>
      <c r="AT16" s="21">
        <v>1</v>
      </c>
      <c r="AU16" s="21">
        <v>1</v>
      </c>
      <c r="AV16" s="21">
        <v>0</v>
      </c>
      <c r="AW16" s="21">
        <v>9.4700000000000006</v>
      </c>
      <c r="AX16" s="21">
        <v>7.1025000000000009</v>
      </c>
      <c r="AY16" s="21">
        <v>3.7499999999999999E-2</v>
      </c>
      <c r="AZ16" s="130">
        <v>0</v>
      </c>
      <c r="BA16" s="104">
        <v>106</v>
      </c>
      <c r="BB16" s="26">
        <v>2008</v>
      </c>
      <c r="BC16" s="26">
        <v>0</v>
      </c>
      <c r="BD16" s="26">
        <v>1</v>
      </c>
      <c r="BE16" s="26">
        <v>22</v>
      </c>
      <c r="BF16" s="26">
        <v>13</v>
      </c>
      <c r="BG16" s="26"/>
      <c r="BH16" s="78"/>
      <c r="BI16" s="78"/>
      <c r="BJ16" s="78"/>
      <c r="BK16" s="26"/>
      <c r="BL16" s="26">
        <v>1</v>
      </c>
      <c r="BM16" s="56"/>
      <c r="BN16" s="61"/>
      <c r="BO16" s="59"/>
      <c r="BP16" s="59"/>
      <c r="BQ16" s="80"/>
      <c r="BR16" s="59"/>
      <c r="BS16" s="25">
        <v>7</v>
      </c>
      <c r="BT16" s="26">
        <v>2667</v>
      </c>
      <c r="BU16" s="26">
        <v>0</v>
      </c>
      <c r="BV16" s="26">
        <v>0</v>
      </c>
      <c r="BW16" s="26">
        <v>3</v>
      </c>
      <c r="BX16" s="26">
        <v>1</v>
      </c>
      <c r="BY16" s="26"/>
      <c r="BZ16" s="78"/>
      <c r="CA16" s="78"/>
      <c r="CB16" s="78"/>
      <c r="CC16" s="26"/>
      <c r="CD16" s="26">
        <v>1</v>
      </c>
      <c r="CE16" s="56"/>
      <c r="CF16" s="61"/>
      <c r="CG16" s="59"/>
      <c r="CH16" s="59"/>
      <c r="CI16" s="79"/>
      <c r="CJ16" s="60"/>
      <c r="CK16" s="25">
        <v>2857</v>
      </c>
      <c r="CL16" s="26">
        <v>3138</v>
      </c>
      <c r="CM16" s="26">
        <v>14</v>
      </c>
      <c r="CN16" s="26">
        <v>14</v>
      </c>
      <c r="CO16" s="26">
        <v>374</v>
      </c>
      <c r="CP16" s="26">
        <v>246</v>
      </c>
      <c r="CQ16" s="26"/>
      <c r="CR16" s="27"/>
      <c r="CS16" s="27"/>
      <c r="CT16" s="26"/>
      <c r="CU16" s="26"/>
      <c r="CV16" s="26">
        <v>1</v>
      </c>
      <c r="CW16" s="56"/>
      <c r="CX16" s="61"/>
      <c r="CY16" s="59"/>
      <c r="CZ16" s="59"/>
      <c r="DA16" s="79"/>
      <c r="DB16" s="60"/>
      <c r="DC16" s="104">
        <v>4835</v>
      </c>
      <c r="DD16" s="26">
        <v>4866</v>
      </c>
      <c r="DE16" s="26">
        <v>49</v>
      </c>
      <c r="DF16" s="26">
        <v>10</v>
      </c>
      <c r="DG16" s="26">
        <v>554</v>
      </c>
      <c r="DH16" s="26">
        <v>375</v>
      </c>
      <c r="DI16" s="26">
        <v>76.7</v>
      </c>
      <c r="DJ16" s="26">
        <v>4.7</v>
      </c>
      <c r="DK16" s="26">
        <v>2.5</v>
      </c>
      <c r="DL16" s="78">
        <v>48.8</v>
      </c>
      <c r="DM16" s="26">
        <v>70</v>
      </c>
      <c r="DN16" s="26">
        <v>2240</v>
      </c>
      <c r="DO16" s="26">
        <v>12</v>
      </c>
      <c r="DP16" s="61">
        <v>2.7</v>
      </c>
      <c r="DQ16" s="26">
        <v>2</v>
      </c>
      <c r="DR16" s="26">
        <v>0</v>
      </c>
      <c r="DS16" s="26">
        <v>1.65</v>
      </c>
      <c r="DT16" s="107">
        <v>2</v>
      </c>
      <c r="DU16" s="104">
        <v>5043</v>
      </c>
      <c r="DV16" s="26">
        <v>5211</v>
      </c>
      <c r="DW16" s="26">
        <v>48</v>
      </c>
      <c r="DX16" s="26">
        <v>9</v>
      </c>
      <c r="DY16" s="26">
        <v>545</v>
      </c>
      <c r="DZ16" s="26">
        <v>388</v>
      </c>
      <c r="EA16" s="26">
        <v>81.8</v>
      </c>
      <c r="EB16" s="26">
        <v>4.3</v>
      </c>
      <c r="EC16" s="26">
        <v>2.4</v>
      </c>
      <c r="ED16" s="78">
        <v>53.1</v>
      </c>
      <c r="EE16" s="26">
        <v>18</v>
      </c>
      <c r="EF16" s="26">
        <v>2308</v>
      </c>
      <c r="EG16" s="26">
        <v>10</v>
      </c>
      <c r="EH16" s="61">
        <v>1.1000000000000001</v>
      </c>
      <c r="EI16" s="26">
        <v>2</v>
      </c>
      <c r="EJ16" s="26">
        <v>0</v>
      </c>
      <c r="EK16" s="26">
        <v>0.59</v>
      </c>
      <c r="EL16" s="107">
        <v>1</v>
      </c>
      <c r="EN16" s="17"/>
    </row>
    <row r="17" spans="1:144" ht="16" thickBot="1" x14ac:dyDescent="0.25">
      <c r="A17" s="153">
        <v>14</v>
      </c>
      <c r="B17" s="154" t="s">
        <v>313</v>
      </c>
      <c r="C17" s="194">
        <v>2.5206250000000008</v>
      </c>
      <c r="D17" s="162" t="s">
        <v>119</v>
      </c>
      <c r="E17" s="159">
        <v>4</v>
      </c>
      <c r="F17" s="160">
        <v>33949</v>
      </c>
      <c r="G17" s="161">
        <v>32.816438356164383</v>
      </c>
      <c r="H17" s="161" t="s">
        <v>348</v>
      </c>
      <c r="I17" s="161">
        <v>23.391780821917809</v>
      </c>
      <c r="J17" s="161" t="s">
        <v>328</v>
      </c>
      <c r="K17" s="162">
        <v>76</v>
      </c>
      <c r="L17" s="162">
        <v>235</v>
      </c>
      <c r="M17" s="162">
        <v>4.9400000000000004</v>
      </c>
      <c r="N17" s="163">
        <v>3</v>
      </c>
      <c r="O17" s="170">
        <v>8.5335542667771339E-2</v>
      </c>
      <c r="P17" s="171">
        <v>0.1309148264984227</v>
      </c>
      <c r="Q17" s="171">
        <v>0</v>
      </c>
      <c r="R17" s="171">
        <v>0.98265460030165908</v>
      </c>
      <c r="S17" s="171">
        <v>0.9711678832116788</v>
      </c>
      <c r="T17" s="172">
        <v>0.97691124175666899</v>
      </c>
      <c r="U17" s="172">
        <v>0.87922011758100216</v>
      </c>
      <c r="V17" s="172">
        <v>0.25852972212451636</v>
      </c>
      <c r="W17" s="172">
        <v>0.20308663626797616</v>
      </c>
      <c r="X17" s="172">
        <v>0.23080817919624624</v>
      </c>
      <c r="Y17" s="173">
        <v>0.20772736127662161</v>
      </c>
      <c r="Z17" s="174">
        <v>21.734246575342464</v>
      </c>
      <c r="AA17" s="175">
        <v>78.920542556223921</v>
      </c>
      <c r="AB17" s="176">
        <v>0.59547738693467334</v>
      </c>
      <c r="AC17" s="177">
        <v>11.227848101265822</v>
      </c>
      <c r="AD17" s="176">
        <v>0.71299999999999997</v>
      </c>
      <c r="AE17" s="176">
        <v>4.4000000000000004E-2</v>
      </c>
      <c r="AF17" s="176">
        <v>2.8999999999999998E-2</v>
      </c>
      <c r="AG17" s="178">
        <v>0.46200000000000002</v>
      </c>
      <c r="AH17" s="175">
        <v>7.1</v>
      </c>
      <c r="AI17" s="175">
        <v>0.21621621621621623</v>
      </c>
      <c r="AJ17" s="179">
        <v>3.51</v>
      </c>
      <c r="AK17" s="180">
        <v>1</v>
      </c>
      <c r="AL17" s="180">
        <v>3</v>
      </c>
      <c r="AM17" s="180">
        <v>1</v>
      </c>
      <c r="AN17" s="180">
        <v>0</v>
      </c>
      <c r="AO17" s="180">
        <v>7</v>
      </c>
      <c r="AP17" s="180">
        <v>3</v>
      </c>
      <c r="AQ17" s="180">
        <v>8</v>
      </c>
      <c r="AR17" s="180">
        <v>8</v>
      </c>
      <c r="AS17" s="180">
        <v>6</v>
      </c>
      <c r="AT17" s="180">
        <v>8</v>
      </c>
      <c r="AU17" s="180">
        <v>3</v>
      </c>
      <c r="AV17" s="180">
        <v>0</v>
      </c>
      <c r="AW17" s="180">
        <v>3.81</v>
      </c>
      <c r="AX17" s="180">
        <v>3.81</v>
      </c>
      <c r="AY17" s="180">
        <v>1.125</v>
      </c>
      <c r="AZ17" s="181">
        <v>0.5625</v>
      </c>
      <c r="BA17" s="182">
        <v>206</v>
      </c>
      <c r="BB17" s="183">
        <v>2414</v>
      </c>
      <c r="BC17" s="183">
        <v>2</v>
      </c>
      <c r="BD17" s="183">
        <v>4</v>
      </c>
      <c r="BE17" s="183">
        <v>39</v>
      </c>
      <c r="BF17" s="183">
        <v>18</v>
      </c>
      <c r="BG17" s="183"/>
      <c r="BH17" s="184"/>
      <c r="BI17" s="184"/>
      <c r="BJ17" s="184"/>
      <c r="BK17" s="183"/>
      <c r="BL17" s="183">
        <v>1</v>
      </c>
      <c r="BM17" s="185"/>
      <c r="BN17" s="186"/>
      <c r="BO17" s="187"/>
      <c r="BP17" s="187"/>
      <c r="BQ17" s="188"/>
      <c r="BR17" s="187"/>
      <c r="BS17" s="189">
        <v>249</v>
      </c>
      <c r="BT17" s="183">
        <v>1902</v>
      </c>
      <c r="BU17" s="183">
        <v>1</v>
      </c>
      <c r="BV17" s="183">
        <v>0</v>
      </c>
      <c r="BW17" s="183">
        <v>35</v>
      </c>
      <c r="BX17" s="183">
        <v>23</v>
      </c>
      <c r="BY17" s="183"/>
      <c r="BZ17" s="184"/>
      <c r="CA17" s="184"/>
      <c r="CB17" s="184"/>
      <c r="CC17" s="183"/>
      <c r="CD17" s="183">
        <v>1</v>
      </c>
      <c r="CE17" s="185"/>
      <c r="CF17" s="186"/>
      <c r="CG17" s="187"/>
      <c r="CH17" s="187"/>
      <c r="CI17" s="190"/>
      <c r="CJ17" s="191"/>
      <c r="CK17" s="189"/>
      <c r="CL17" s="183">
        <v>1</v>
      </c>
      <c r="CM17" s="183"/>
      <c r="CN17" s="183"/>
      <c r="CO17" s="183"/>
      <c r="CP17" s="183"/>
      <c r="CQ17" s="183"/>
      <c r="CR17" s="192"/>
      <c r="CS17" s="192"/>
      <c r="CT17" s="183"/>
      <c r="CU17" s="183"/>
      <c r="CV17" s="183">
        <v>1</v>
      </c>
      <c r="CW17" s="185"/>
      <c r="CX17" s="186"/>
      <c r="CY17" s="187"/>
      <c r="CZ17" s="187"/>
      <c r="DA17" s="190"/>
      <c r="DB17" s="191"/>
      <c r="DC17" s="182">
        <v>2606</v>
      </c>
      <c r="DD17" s="183">
        <v>2652</v>
      </c>
      <c r="DE17" s="183">
        <v>23</v>
      </c>
      <c r="DF17" s="183">
        <v>5</v>
      </c>
      <c r="DG17" s="183">
        <v>370</v>
      </c>
      <c r="DH17" s="183">
        <v>220</v>
      </c>
      <c r="DI17" s="183">
        <v>71.2</v>
      </c>
      <c r="DJ17" s="183">
        <v>4.0999999999999996</v>
      </c>
      <c r="DK17" s="183">
        <v>3.3</v>
      </c>
      <c r="DL17" s="184">
        <v>46.2</v>
      </c>
      <c r="DM17" s="183">
        <v>735</v>
      </c>
      <c r="DN17" s="183">
        <v>2843</v>
      </c>
      <c r="DO17" s="183">
        <v>37</v>
      </c>
      <c r="DP17" s="186">
        <v>7.1</v>
      </c>
      <c r="DQ17" s="183">
        <v>3</v>
      </c>
      <c r="DR17" s="183">
        <v>8</v>
      </c>
      <c r="DS17" s="183">
        <v>3.51</v>
      </c>
      <c r="DT17" s="193">
        <v>29</v>
      </c>
      <c r="DU17" s="182">
        <v>2661</v>
      </c>
      <c r="DV17" s="183">
        <v>2740</v>
      </c>
      <c r="DW17" s="183">
        <v>20</v>
      </c>
      <c r="DX17" s="183">
        <v>6</v>
      </c>
      <c r="DY17" s="183">
        <v>398</v>
      </c>
      <c r="DZ17" s="183">
        <v>237</v>
      </c>
      <c r="EA17" s="183">
        <v>71.3</v>
      </c>
      <c r="EB17" s="183">
        <v>4.4000000000000004</v>
      </c>
      <c r="EC17" s="183">
        <v>2.9</v>
      </c>
      <c r="ED17" s="184">
        <v>31</v>
      </c>
      <c r="EE17" s="183">
        <v>579</v>
      </c>
      <c r="EF17" s="183">
        <v>2851</v>
      </c>
      <c r="EG17" s="183">
        <v>74</v>
      </c>
      <c r="EH17" s="186">
        <v>5.3</v>
      </c>
      <c r="EI17" s="183">
        <v>6</v>
      </c>
      <c r="EJ17" s="183">
        <v>13</v>
      </c>
      <c r="EK17" s="183">
        <v>2.73</v>
      </c>
      <c r="EL17" s="193">
        <v>21</v>
      </c>
      <c r="EN17" s="17"/>
    </row>
    <row r="18" spans="1:144" ht="15.75" customHeight="1" x14ac:dyDescent="0.2"/>
    <row r="19" spans="1:144" ht="15.75" customHeight="1" x14ac:dyDescent="0.2"/>
    <row r="20" spans="1:144" ht="15.75" customHeight="1" x14ac:dyDescent="0.2"/>
    <row r="21" spans="1:144" ht="15.75" customHeight="1" x14ac:dyDescent="0.2"/>
    <row r="22" spans="1:144" ht="15.75" customHeight="1" x14ac:dyDescent="0.2"/>
    <row r="23" spans="1:144" ht="15.75" customHeight="1" x14ac:dyDescent="0.2"/>
    <row r="24" spans="1:144" ht="15.75" customHeight="1" x14ac:dyDescent="0.2"/>
    <row r="25" spans="1:144" ht="15.75" customHeight="1" x14ac:dyDescent="0.2"/>
    <row r="26" spans="1:144" ht="15.75" customHeight="1" x14ac:dyDescent="0.2"/>
    <row r="27" spans="1:144" ht="15.75" customHeight="1" x14ac:dyDescent="0.2"/>
    <row r="28" spans="1:144" ht="15.75" customHeight="1" x14ac:dyDescent="0.2"/>
    <row r="29" spans="1:144" ht="15.75" customHeight="1" x14ac:dyDescent="0.2"/>
    <row r="30" spans="1:144" ht="15.75" customHeight="1" x14ac:dyDescent="0.2"/>
    <row r="31" spans="1:144" ht="15.75" customHeight="1" x14ac:dyDescent="0.2"/>
    <row r="32" spans="1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autoFilter ref="A2:EL2" xr:uid="{00000000-0001-0000-0F00-000000000000}">
    <sortState xmlns:xlrd2="http://schemas.microsoft.com/office/spreadsheetml/2017/richdata2" ref="A3:EL17">
      <sortCondition descending="1" ref="C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17">
    <cfRule type="expression" dxfId="120" priority="2">
      <formula>C3&gt;=13</formula>
    </cfRule>
    <cfRule type="expression" dxfId="119" priority="3">
      <formula>AND(C3&gt;=11.5,C3&lt;13)</formula>
    </cfRule>
    <cfRule type="expression" dxfId="118" priority="4">
      <formula>AND(C3&gt;=10,C3&lt;11.5)</formula>
    </cfRule>
    <cfRule type="expression" dxfId="117" priority="5">
      <formula>AND(C3&gt;=8.5,C3&lt;10)</formula>
    </cfRule>
    <cfRule type="expression" dxfId="116" priority="6">
      <formula>AND(C3&gt;=6.25,C3&lt;8.5)</formula>
    </cfRule>
    <cfRule type="expression" dxfId="115" priority="7">
      <formula>AND(C3&gt;=4.5,C3&lt;6.25)</formula>
    </cfRule>
    <cfRule type="expression" dxfId="114" priority="8">
      <formula>AND(C3&gt;=3.5,C3&lt;4.5)</formula>
    </cfRule>
    <cfRule type="expression" dxfId="113" priority="9">
      <formula>C3&lt;3.5</formula>
    </cfRule>
  </conditionalFormatting>
  <conditionalFormatting sqref="C3:C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7">
    <cfRule type="containsText" dxfId="112" priority="32" operator="containsText" text="SR">
      <formula>NOT(ISERROR(SEARCH(("SR"),(H3))))</formula>
    </cfRule>
  </conditionalFormatting>
  <conditionalFormatting sqref="O3:S17">
    <cfRule type="cellIs" dxfId="111" priority="30" stopIfTrue="1" operator="equal">
      <formula>0</formula>
    </cfRule>
  </conditionalFormatting>
  <conditionalFormatting sqref="O3:U17">
    <cfRule type="colorScale" priority="38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1BEB-5E18-4FB9-854E-DA87F7982AC4}">
  <sheetPr codeName="Sheet8"/>
  <dimension ref="A1:ER959"/>
  <sheetViews>
    <sheetView zoomScale="80" zoomScaleNormal="80" workbookViewId="0">
      <selection activeCell="F52" sqref="F52"/>
    </sheetView>
  </sheetViews>
  <sheetFormatPr baseColWidth="10" defaultColWidth="14.5" defaultRowHeight="15" customHeight="1" x14ac:dyDescent="0.2"/>
  <cols>
    <col min="1" max="1" width="8.5" customWidth="1"/>
    <col min="2" max="2" width="18.5" bestFit="1" customWidth="1"/>
    <col min="3" max="3" width="12.6640625" bestFit="1" customWidth="1"/>
    <col min="4" max="4" width="15.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70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71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72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109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122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ht="16" thickBot="1" x14ac:dyDescent="0.25">
      <c r="A2" s="110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89" t="s">
        <v>291</v>
      </c>
      <c r="BB2" s="64" t="s">
        <v>60</v>
      </c>
      <c r="BC2" s="64" t="s">
        <v>292</v>
      </c>
      <c r="BD2" s="64" t="s">
        <v>337</v>
      </c>
      <c r="BE2" s="64" t="s">
        <v>338</v>
      </c>
      <c r="BF2" s="64" t="s">
        <v>339</v>
      </c>
      <c r="BG2" s="64" t="s">
        <v>347</v>
      </c>
      <c r="BH2" s="64" t="s">
        <v>294</v>
      </c>
      <c r="BI2" s="64" t="s">
        <v>295</v>
      </c>
      <c r="BJ2" s="64" t="s">
        <v>296</v>
      </c>
      <c r="BK2" s="64" t="s">
        <v>59</v>
      </c>
      <c r="BL2" s="64" t="s">
        <v>60</v>
      </c>
      <c r="BM2" s="65" t="s">
        <v>338</v>
      </c>
      <c r="BN2" s="66" t="s">
        <v>4</v>
      </c>
      <c r="BO2" s="66" t="s">
        <v>297</v>
      </c>
      <c r="BP2" s="66" t="s">
        <v>61</v>
      </c>
      <c r="BQ2" s="66" t="s">
        <v>5</v>
      </c>
      <c r="BR2" s="66" t="s">
        <v>298</v>
      </c>
      <c r="BS2" s="63" t="s">
        <v>291</v>
      </c>
      <c r="BT2" s="64" t="s">
        <v>60</v>
      </c>
      <c r="BU2" s="64" t="s">
        <v>292</v>
      </c>
      <c r="BV2" s="64" t="s">
        <v>337</v>
      </c>
      <c r="BW2" s="64" t="s">
        <v>338</v>
      </c>
      <c r="BX2" s="64" t="s">
        <v>339</v>
      </c>
      <c r="BY2" s="64" t="s">
        <v>347</v>
      </c>
      <c r="BZ2" s="64" t="s">
        <v>294</v>
      </c>
      <c r="CA2" s="64" t="s">
        <v>295</v>
      </c>
      <c r="CB2" s="64" t="s">
        <v>296</v>
      </c>
      <c r="CC2" s="64" t="s">
        <v>59</v>
      </c>
      <c r="CD2" s="64" t="s">
        <v>60</v>
      </c>
      <c r="CE2" s="65" t="s">
        <v>338</v>
      </c>
      <c r="CF2" s="66" t="s">
        <v>4</v>
      </c>
      <c r="CG2" s="66" t="s">
        <v>297</v>
      </c>
      <c r="CH2" s="66" t="s">
        <v>61</v>
      </c>
      <c r="CI2" s="66" t="s">
        <v>5</v>
      </c>
      <c r="CJ2" s="66" t="s">
        <v>298</v>
      </c>
      <c r="CK2" s="63" t="s">
        <v>291</v>
      </c>
      <c r="CL2" s="64" t="s">
        <v>60</v>
      </c>
      <c r="CM2" s="64" t="s">
        <v>292</v>
      </c>
      <c r="CN2" s="64" t="s">
        <v>337</v>
      </c>
      <c r="CO2" s="64" t="s">
        <v>338</v>
      </c>
      <c r="CP2" s="64" t="s">
        <v>339</v>
      </c>
      <c r="CQ2" s="64" t="s">
        <v>347</v>
      </c>
      <c r="CR2" s="64" t="s">
        <v>294</v>
      </c>
      <c r="CS2" s="64" t="s">
        <v>295</v>
      </c>
      <c r="CT2" s="64" t="s">
        <v>296</v>
      </c>
      <c r="CU2" s="64" t="s">
        <v>59</v>
      </c>
      <c r="CV2" s="64" t="s">
        <v>60</v>
      </c>
      <c r="CW2" s="65" t="s">
        <v>338</v>
      </c>
      <c r="CX2" s="66" t="s">
        <v>4</v>
      </c>
      <c r="CY2" s="66" t="s">
        <v>297</v>
      </c>
      <c r="CZ2" s="66" t="s">
        <v>61</v>
      </c>
      <c r="DA2" s="66" t="s">
        <v>5</v>
      </c>
      <c r="DB2" s="66" t="s">
        <v>298</v>
      </c>
      <c r="DC2" s="63" t="s">
        <v>291</v>
      </c>
      <c r="DD2" s="64" t="s">
        <v>60</v>
      </c>
      <c r="DE2" s="64" t="s">
        <v>292</v>
      </c>
      <c r="DF2" s="64" t="s">
        <v>337</v>
      </c>
      <c r="DG2" s="64" t="s">
        <v>338</v>
      </c>
      <c r="DH2" s="64" t="s">
        <v>339</v>
      </c>
      <c r="DI2" s="64" t="s">
        <v>347</v>
      </c>
      <c r="DJ2" s="64" t="s">
        <v>294</v>
      </c>
      <c r="DK2" s="64" t="s">
        <v>295</v>
      </c>
      <c r="DL2" s="64" t="s">
        <v>296</v>
      </c>
      <c r="DM2" s="64" t="s">
        <v>59</v>
      </c>
      <c r="DN2" s="64" t="s">
        <v>60</v>
      </c>
      <c r="DO2" s="65" t="s">
        <v>338</v>
      </c>
      <c r="DP2" s="66" t="s">
        <v>4</v>
      </c>
      <c r="DQ2" s="66" t="s">
        <v>297</v>
      </c>
      <c r="DR2" s="66" t="s">
        <v>61</v>
      </c>
      <c r="DS2" s="66" t="s">
        <v>5</v>
      </c>
      <c r="DT2" s="66" t="s">
        <v>298</v>
      </c>
      <c r="DU2" s="63" t="s">
        <v>291</v>
      </c>
      <c r="DV2" s="64" t="s">
        <v>60</v>
      </c>
      <c r="DW2" s="64" t="s">
        <v>292</v>
      </c>
      <c r="DX2" s="64" t="s">
        <v>337</v>
      </c>
      <c r="DY2" s="64" t="s">
        <v>338</v>
      </c>
      <c r="DZ2" s="64" t="s">
        <v>339</v>
      </c>
      <c r="EA2" s="64" t="s">
        <v>347</v>
      </c>
      <c r="EB2" s="64" t="s">
        <v>294</v>
      </c>
      <c r="EC2" s="64" t="s">
        <v>295</v>
      </c>
      <c r="ED2" s="64" t="s">
        <v>296</v>
      </c>
      <c r="EE2" s="64" t="s">
        <v>59</v>
      </c>
      <c r="EF2" s="64" t="s">
        <v>60</v>
      </c>
      <c r="EG2" s="65" t="s">
        <v>338</v>
      </c>
      <c r="EH2" s="66" t="s">
        <v>4</v>
      </c>
      <c r="EI2" s="66" t="s">
        <v>297</v>
      </c>
      <c r="EJ2" s="66" t="s">
        <v>61</v>
      </c>
      <c r="EK2" s="66" t="s">
        <v>5</v>
      </c>
      <c r="EL2" s="67" t="s">
        <v>298</v>
      </c>
      <c r="EM2" s="54"/>
      <c r="EN2" s="54"/>
      <c r="EO2" s="54" t="s">
        <v>73</v>
      </c>
      <c r="EP2" s="54" t="s">
        <v>74</v>
      </c>
      <c r="EQ2" s="53" t="s">
        <v>75</v>
      </c>
      <c r="ER2" s="54" t="s">
        <v>76</v>
      </c>
    </row>
    <row r="3" spans="1:148" x14ac:dyDescent="0.2">
      <c r="A3" s="150">
        <v>1</v>
      </c>
      <c r="B3" s="151" t="s">
        <v>162</v>
      </c>
      <c r="C3" s="11">
        <v>11.2775</v>
      </c>
      <c r="D3" s="45" t="s">
        <v>121</v>
      </c>
      <c r="E3" s="14">
        <v>4</v>
      </c>
      <c r="F3" s="44">
        <v>34956</v>
      </c>
      <c r="G3" s="15">
        <v>30.057534246575344</v>
      </c>
      <c r="H3" s="15" t="s">
        <v>336</v>
      </c>
      <c r="I3" s="15">
        <v>21.632876712328766</v>
      </c>
      <c r="J3" s="15" t="s">
        <v>327</v>
      </c>
      <c r="K3" s="45">
        <v>74</v>
      </c>
      <c r="L3" s="45">
        <v>221</v>
      </c>
      <c r="M3" s="45">
        <v>4.66</v>
      </c>
      <c r="N3" s="157">
        <v>1</v>
      </c>
      <c r="O3" s="167">
        <v>0</v>
      </c>
      <c r="P3" s="168">
        <v>0</v>
      </c>
      <c r="Q3" s="168">
        <v>0.43066980023501761</v>
      </c>
      <c r="R3" s="168">
        <v>0.93330287802649614</v>
      </c>
      <c r="S3" s="168">
        <v>0.91535236574166501</v>
      </c>
      <c r="T3" s="169">
        <v>0.92432762188408057</v>
      </c>
      <c r="U3" s="169">
        <v>0.83189485969567256</v>
      </c>
      <c r="V3" s="169">
        <v>0.33390216154721275</v>
      </c>
      <c r="W3" s="169">
        <v>0.26666666666666666</v>
      </c>
      <c r="X3" s="169">
        <v>0.30028441410693973</v>
      </c>
      <c r="Y3" s="18">
        <v>0.27025597269624579</v>
      </c>
      <c r="Z3" s="19">
        <v>19.975342465753425</v>
      </c>
      <c r="AA3" s="20">
        <v>93.729996884150239</v>
      </c>
      <c r="AB3" s="71">
        <v>0.67611336032388669</v>
      </c>
      <c r="AC3" s="102">
        <v>11.81701030927835</v>
      </c>
      <c r="AD3" s="71">
        <v>0.77300000000000002</v>
      </c>
      <c r="AE3" s="71">
        <v>6.7000000000000004E-2</v>
      </c>
      <c r="AF3" s="71">
        <v>2.7000000000000003E-2</v>
      </c>
      <c r="AG3" s="70">
        <v>0.47499999999999998</v>
      </c>
      <c r="AH3" s="20">
        <v>5.7</v>
      </c>
      <c r="AI3" s="20">
        <v>0.16935483870967741</v>
      </c>
      <c r="AJ3" s="75">
        <v>2.74</v>
      </c>
      <c r="AK3" s="21">
        <v>5</v>
      </c>
      <c r="AL3" s="21">
        <v>4</v>
      </c>
      <c r="AM3" s="21">
        <v>7</v>
      </c>
      <c r="AN3" s="21">
        <v>5</v>
      </c>
      <c r="AO3" s="21">
        <v>8</v>
      </c>
      <c r="AP3" s="21">
        <v>4</v>
      </c>
      <c r="AQ3" s="217">
        <v>9</v>
      </c>
      <c r="AR3" s="21">
        <v>5</v>
      </c>
      <c r="AS3" s="21">
        <v>3</v>
      </c>
      <c r="AT3" s="21">
        <v>5</v>
      </c>
      <c r="AU3" s="21">
        <v>10</v>
      </c>
      <c r="AV3" s="21">
        <v>0</v>
      </c>
      <c r="AW3" s="21">
        <v>8.23</v>
      </c>
      <c r="AX3" s="21">
        <v>8.23</v>
      </c>
      <c r="AY3" s="21">
        <v>0.82499999999999996</v>
      </c>
      <c r="AZ3" s="130">
        <v>0.82499999999999996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61"/>
      <c r="BO3" s="61"/>
      <c r="BP3" s="61"/>
      <c r="BQ3" s="72"/>
      <c r="BR3" s="61"/>
      <c r="BS3" s="22"/>
      <c r="BT3" s="23">
        <v>1</v>
      </c>
      <c r="BU3" s="23"/>
      <c r="BV3" s="23"/>
      <c r="BW3" s="23"/>
      <c r="BX3" s="23"/>
      <c r="BY3" s="23"/>
      <c r="BZ3" s="74"/>
      <c r="CA3" s="74"/>
      <c r="CB3" s="74"/>
      <c r="CC3" s="23"/>
      <c r="CD3" s="23">
        <v>1</v>
      </c>
      <c r="CE3" s="55"/>
      <c r="CF3" s="61"/>
      <c r="CG3" s="61"/>
      <c r="CH3" s="61"/>
      <c r="CI3" s="73"/>
      <c r="CJ3" s="62"/>
      <c r="CK3" s="104">
        <v>1466</v>
      </c>
      <c r="CL3" s="26">
        <v>3404</v>
      </c>
      <c r="CM3" s="26">
        <v>14</v>
      </c>
      <c r="CN3" s="26">
        <v>2</v>
      </c>
      <c r="CO3" s="26">
        <v>137</v>
      </c>
      <c r="CP3" s="26">
        <v>93</v>
      </c>
      <c r="CQ3" s="26">
        <v>74.8</v>
      </c>
      <c r="CR3" s="26">
        <v>5.6</v>
      </c>
      <c r="CS3" s="26">
        <v>1.2</v>
      </c>
      <c r="CT3" s="78">
        <v>51.6</v>
      </c>
      <c r="CU3" s="26">
        <v>254</v>
      </c>
      <c r="CV3" s="26">
        <v>2135</v>
      </c>
      <c r="CW3" s="26">
        <v>46</v>
      </c>
      <c r="CX3" s="61">
        <v>4.5</v>
      </c>
      <c r="CY3" s="26">
        <v>5</v>
      </c>
      <c r="CZ3" s="26">
        <v>15</v>
      </c>
      <c r="DA3" s="26">
        <v>3.23</v>
      </c>
      <c r="DB3" s="107">
        <v>6</v>
      </c>
      <c r="DC3" s="104">
        <v>4086</v>
      </c>
      <c r="DD3" s="26">
        <v>4378</v>
      </c>
      <c r="DE3" s="26">
        <v>35</v>
      </c>
      <c r="DF3" s="26">
        <v>13</v>
      </c>
      <c r="DG3" s="26">
        <v>494</v>
      </c>
      <c r="DH3" s="26">
        <v>334</v>
      </c>
      <c r="DI3" s="26">
        <v>77.3</v>
      </c>
      <c r="DJ3" s="26">
        <v>6.7</v>
      </c>
      <c r="DK3" s="26">
        <v>2.7</v>
      </c>
      <c r="DL3" s="78">
        <v>47.5</v>
      </c>
      <c r="DM3" s="26">
        <v>1174</v>
      </c>
      <c r="DN3" s="26">
        <v>3516</v>
      </c>
      <c r="DO3" s="26">
        <v>153</v>
      </c>
      <c r="DP3" s="61">
        <v>5.7</v>
      </c>
      <c r="DQ3" s="26">
        <v>12</v>
      </c>
      <c r="DR3" s="26">
        <v>18</v>
      </c>
      <c r="DS3" s="26">
        <v>1.94</v>
      </c>
      <c r="DT3" s="107">
        <v>35</v>
      </c>
      <c r="DU3" s="104">
        <v>4585</v>
      </c>
      <c r="DV3" s="26">
        <v>5009</v>
      </c>
      <c r="DW3" s="26">
        <v>41</v>
      </c>
      <c r="DX3" s="26">
        <v>17</v>
      </c>
      <c r="DY3" s="26">
        <v>580</v>
      </c>
      <c r="DZ3" s="26">
        <v>388</v>
      </c>
      <c r="EA3" s="26">
        <v>76.099999999999994</v>
      </c>
      <c r="EB3" s="26">
        <v>5.0999999999999996</v>
      </c>
      <c r="EC3" s="26">
        <v>3</v>
      </c>
      <c r="ED3" s="78">
        <v>46.7</v>
      </c>
      <c r="EE3" s="26">
        <v>708</v>
      </c>
      <c r="EF3" s="26">
        <v>2655</v>
      </c>
      <c r="EG3" s="26">
        <v>124</v>
      </c>
      <c r="EH3" s="61">
        <v>4.5999999999999996</v>
      </c>
      <c r="EI3" s="26">
        <v>9</v>
      </c>
      <c r="EJ3" s="26">
        <v>21</v>
      </c>
      <c r="EK3" s="26">
        <v>2.74</v>
      </c>
      <c r="EL3" s="107">
        <v>21</v>
      </c>
      <c r="EN3" s="10">
        <v>1</v>
      </c>
      <c r="EO3" s="17" t="s">
        <v>78</v>
      </c>
      <c r="EP3" s="6">
        <v>1</v>
      </c>
      <c r="EQ3" s="49">
        <v>41152</v>
      </c>
      <c r="ER3" s="48">
        <v>42852</v>
      </c>
    </row>
    <row r="4" spans="1:148" x14ac:dyDescent="0.2">
      <c r="A4" s="150">
        <v>2</v>
      </c>
      <c r="B4" s="151" t="s">
        <v>163</v>
      </c>
      <c r="C4" s="11">
        <v>10.324296875</v>
      </c>
      <c r="D4" s="45" t="s">
        <v>115</v>
      </c>
      <c r="E4" s="14">
        <v>3</v>
      </c>
      <c r="F4" s="44">
        <v>34959</v>
      </c>
      <c r="G4" s="15">
        <v>30.049315068493151</v>
      </c>
      <c r="H4" s="15" t="s">
        <v>336</v>
      </c>
      <c r="I4" s="15">
        <v>21.624657534246577</v>
      </c>
      <c r="J4" s="15" t="s">
        <v>329</v>
      </c>
      <c r="K4" s="45">
        <v>74</v>
      </c>
      <c r="L4" s="45">
        <v>225</v>
      </c>
      <c r="M4" s="45">
        <v>4.8</v>
      </c>
      <c r="N4" s="157">
        <v>1</v>
      </c>
      <c r="O4" s="167">
        <v>0</v>
      </c>
      <c r="P4" s="168">
        <v>0</v>
      </c>
      <c r="Q4" s="168">
        <v>0.36672205079515785</v>
      </c>
      <c r="R4" s="168">
        <v>0.91815299246928261</v>
      </c>
      <c r="S4" s="168">
        <v>0.91000719942404606</v>
      </c>
      <c r="T4" s="169">
        <v>0.91408009594666439</v>
      </c>
      <c r="U4" s="169">
        <v>0.82267208635199796</v>
      </c>
      <c r="V4" s="169">
        <v>0.2178030303030303</v>
      </c>
      <c r="W4" s="169">
        <v>0.33922724296005241</v>
      </c>
      <c r="X4" s="169">
        <v>0.33922724296005241</v>
      </c>
      <c r="Y4" s="18">
        <v>0.30530451866404718</v>
      </c>
      <c r="Z4" s="19">
        <v>19.967123287671232</v>
      </c>
      <c r="AA4" s="20">
        <v>84.771050347222229</v>
      </c>
      <c r="AB4" s="71">
        <v>0.65378151260504203</v>
      </c>
      <c r="AC4" s="102">
        <v>12.997429305912597</v>
      </c>
      <c r="AD4" s="71">
        <v>0.755</v>
      </c>
      <c r="AE4" s="71">
        <v>6.6000000000000003E-2</v>
      </c>
      <c r="AF4" s="71">
        <v>3.7000000000000005E-2</v>
      </c>
      <c r="AG4" s="70">
        <v>0.44400000000000001</v>
      </c>
      <c r="AH4" s="20">
        <v>5.0999999999999996</v>
      </c>
      <c r="AI4" s="20">
        <v>0.1044776119402985</v>
      </c>
      <c r="AJ4" s="76">
        <v>1.83</v>
      </c>
      <c r="AK4" s="21">
        <v>5</v>
      </c>
      <c r="AL4" s="21">
        <v>6</v>
      </c>
      <c r="AM4" s="21">
        <v>5</v>
      </c>
      <c r="AN4" s="21">
        <v>5</v>
      </c>
      <c r="AO4" s="21">
        <v>4</v>
      </c>
      <c r="AP4" s="21">
        <v>2</v>
      </c>
      <c r="AQ4" s="21">
        <v>10</v>
      </c>
      <c r="AR4" s="21">
        <v>4</v>
      </c>
      <c r="AS4" s="21">
        <v>1</v>
      </c>
      <c r="AT4" s="21">
        <v>2</v>
      </c>
      <c r="AU4" s="21">
        <v>10</v>
      </c>
      <c r="AV4" s="21">
        <v>0</v>
      </c>
      <c r="AW4" s="21">
        <v>6.7900000000000009</v>
      </c>
      <c r="AX4" s="21">
        <v>6.7900000000000009</v>
      </c>
      <c r="AY4" s="21">
        <v>0.63749999999999996</v>
      </c>
      <c r="AZ4" s="130">
        <v>0.47812499999999997</v>
      </c>
      <c r="BA4" s="103"/>
      <c r="BB4" s="23">
        <v>1</v>
      </c>
      <c r="BC4" s="23"/>
      <c r="BD4" s="23"/>
      <c r="BE4" s="23"/>
      <c r="BF4" s="23"/>
      <c r="BG4" s="23"/>
      <c r="BH4" s="74"/>
      <c r="BI4" s="74"/>
      <c r="BJ4" s="74"/>
      <c r="BK4" s="23"/>
      <c r="BL4" s="23">
        <v>1</v>
      </c>
      <c r="BM4" s="55"/>
      <c r="BN4" s="61"/>
      <c r="BO4" s="61"/>
      <c r="BP4" s="61"/>
      <c r="BQ4" s="72"/>
      <c r="BR4" s="61"/>
      <c r="BS4" s="22"/>
      <c r="BT4" s="23">
        <v>1</v>
      </c>
      <c r="BU4" s="23"/>
      <c r="BV4" s="23"/>
      <c r="BW4" s="23"/>
      <c r="BX4" s="23"/>
      <c r="BY4" s="23"/>
      <c r="BZ4" s="74"/>
      <c r="CA4" s="74"/>
      <c r="CB4" s="74"/>
      <c r="CC4" s="23"/>
      <c r="CD4" s="23">
        <v>1</v>
      </c>
      <c r="CE4" s="55"/>
      <c r="CF4" s="61"/>
      <c r="CG4" s="61"/>
      <c r="CH4" s="61"/>
      <c r="CI4" s="73"/>
      <c r="CJ4" s="62"/>
      <c r="CK4" s="104">
        <v>1545</v>
      </c>
      <c r="CL4" s="26">
        <v>4213</v>
      </c>
      <c r="CM4" s="26">
        <v>16</v>
      </c>
      <c r="CN4" s="26">
        <v>4</v>
      </c>
      <c r="CO4" s="26">
        <v>185</v>
      </c>
      <c r="CP4" s="26">
        <v>105</v>
      </c>
      <c r="CQ4" s="26">
        <v>70.3</v>
      </c>
      <c r="CR4" s="26">
        <v>4.9000000000000004</v>
      </c>
      <c r="CS4" s="26">
        <v>5.3</v>
      </c>
      <c r="CT4" s="78">
        <v>37.1</v>
      </c>
      <c r="CU4" s="26">
        <v>156</v>
      </c>
      <c r="CV4" s="26">
        <v>1897</v>
      </c>
      <c r="CW4" s="26">
        <v>28</v>
      </c>
      <c r="CX4" s="61">
        <v>4.2</v>
      </c>
      <c r="CY4" s="26">
        <v>0</v>
      </c>
      <c r="CZ4" s="26">
        <v>5</v>
      </c>
      <c r="DA4" s="26">
        <v>2.2400000000000002</v>
      </c>
      <c r="DB4" s="107">
        <v>4</v>
      </c>
      <c r="DC4" s="104">
        <v>4633</v>
      </c>
      <c r="DD4" s="26">
        <v>5046</v>
      </c>
      <c r="DE4" s="26">
        <v>36</v>
      </c>
      <c r="DF4" s="26">
        <v>15</v>
      </c>
      <c r="DG4" s="26">
        <v>577</v>
      </c>
      <c r="DH4" s="26">
        <v>364</v>
      </c>
      <c r="DI4" s="26">
        <v>74.099999999999994</v>
      </c>
      <c r="DJ4" s="26">
        <v>5</v>
      </c>
      <c r="DK4" s="26">
        <v>3.7</v>
      </c>
      <c r="DL4" s="78">
        <v>40.299999999999997</v>
      </c>
      <c r="DM4" s="26">
        <v>575</v>
      </c>
      <c r="DN4" s="26">
        <v>2640</v>
      </c>
      <c r="DO4" s="26">
        <v>67</v>
      </c>
      <c r="DP4" s="61">
        <v>5.0999999999999996</v>
      </c>
      <c r="DQ4" s="26">
        <v>10</v>
      </c>
      <c r="DR4" s="26">
        <v>7</v>
      </c>
      <c r="DS4" s="26">
        <v>1.76</v>
      </c>
      <c r="DT4" s="107">
        <v>24</v>
      </c>
      <c r="DU4" s="104">
        <v>5056</v>
      </c>
      <c r="DV4" s="26">
        <v>5556</v>
      </c>
      <c r="DW4" s="26">
        <v>41</v>
      </c>
      <c r="DX4" s="26">
        <v>10</v>
      </c>
      <c r="DY4" s="26">
        <v>595</v>
      </c>
      <c r="DZ4" s="26">
        <v>389</v>
      </c>
      <c r="EA4" s="26">
        <v>75.5</v>
      </c>
      <c r="EB4" s="26">
        <v>6.6</v>
      </c>
      <c r="EC4" s="26">
        <v>3.9</v>
      </c>
      <c r="ED4" s="78">
        <v>44.4</v>
      </c>
      <c r="EE4" s="26">
        <v>518</v>
      </c>
      <c r="EF4" s="26">
        <v>1527</v>
      </c>
      <c r="EG4" s="26">
        <v>63</v>
      </c>
      <c r="EH4" s="61">
        <v>4.5999999999999996</v>
      </c>
      <c r="EI4" s="26">
        <v>12</v>
      </c>
      <c r="EJ4" s="26">
        <v>5</v>
      </c>
      <c r="EK4" s="26">
        <v>1.83</v>
      </c>
      <c r="EL4" s="107">
        <v>15</v>
      </c>
      <c r="EN4" s="10">
        <v>2</v>
      </c>
      <c r="EO4" s="17" t="s">
        <v>79</v>
      </c>
      <c r="EP4" s="6">
        <v>1</v>
      </c>
      <c r="EQ4" s="49">
        <v>41517</v>
      </c>
    </row>
    <row r="5" spans="1:148" x14ac:dyDescent="0.2">
      <c r="A5" s="150">
        <v>3</v>
      </c>
      <c r="B5" s="151" t="s">
        <v>356</v>
      </c>
      <c r="C5" s="11">
        <v>9.9664062500000004</v>
      </c>
      <c r="D5" s="45" t="s">
        <v>127</v>
      </c>
      <c r="E5" s="14">
        <v>4</v>
      </c>
      <c r="F5" s="44">
        <v>34566</v>
      </c>
      <c r="G5" s="15">
        <v>31.126027397260273</v>
      </c>
      <c r="H5" s="15" t="s">
        <v>355</v>
      </c>
      <c r="I5" s="15">
        <v>22.701369863013699</v>
      </c>
      <c r="J5" s="15" t="s">
        <v>329</v>
      </c>
      <c r="K5" s="45">
        <v>74</v>
      </c>
      <c r="L5" s="45">
        <v>222</v>
      </c>
      <c r="M5" s="45">
        <v>4.67</v>
      </c>
      <c r="N5" s="157">
        <v>1</v>
      </c>
      <c r="O5" s="167">
        <v>0</v>
      </c>
      <c r="P5" s="168">
        <v>0</v>
      </c>
      <c r="Q5" s="168">
        <v>0.12700608743774211</v>
      </c>
      <c r="R5" s="168">
        <v>0.15118496322527922</v>
      </c>
      <c r="S5" s="168">
        <v>0.98845447389136709</v>
      </c>
      <c r="T5" s="169">
        <v>0.98845447389136709</v>
      </c>
      <c r="U5" s="169">
        <v>0.88960902650223039</v>
      </c>
      <c r="V5" s="169">
        <v>3.195084485407066E-2</v>
      </c>
      <c r="W5" s="169">
        <v>0.2158130283441074</v>
      </c>
      <c r="X5" s="169">
        <v>0.2158130283441074</v>
      </c>
      <c r="Y5" s="18">
        <v>0.19423172550969667</v>
      </c>
      <c r="Z5" s="19">
        <v>22.046575342465754</v>
      </c>
      <c r="AA5" s="20">
        <v>93.350241936382361</v>
      </c>
      <c r="AB5" s="71">
        <v>0.85106382978723405</v>
      </c>
      <c r="AC5" s="102">
        <v>12.31045751633987</v>
      </c>
      <c r="AD5" s="71">
        <v>0.85099999999999998</v>
      </c>
      <c r="AE5" s="71">
        <v>5.5E-2</v>
      </c>
      <c r="AF5" s="71">
        <v>3.7000000000000005E-2</v>
      </c>
      <c r="AG5" s="70">
        <v>0.40799999999999997</v>
      </c>
      <c r="AH5" s="20">
        <v>6.5</v>
      </c>
      <c r="AI5" s="20">
        <v>0.21052631578947367</v>
      </c>
      <c r="AJ5" s="76">
        <v>3.99</v>
      </c>
      <c r="AK5" s="21">
        <v>0</v>
      </c>
      <c r="AL5" s="21">
        <v>4</v>
      </c>
      <c r="AM5" s="21">
        <v>10</v>
      </c>
      <c r="AN5" s="21">
        <v>3</v>
      </c>
      <c r="AO5" s="21">
        <v>4</v>
      </c>
      <c r="AP5" s="21">
        <v>0</v>
      </c>
      <c r="AQ5" s="21">
        <v>8</v>
      </c>
      <c r="AR5" s="21">
        <v>7</v>
      </c>
      <c r="AS5" s="21">
        <v>6</v>
      </c>
      <c r="AT5" s="21">
        <v>9</v>
      </c>
      <c r="AU5" s="21">
        <v>10</v>
      </c>
      <c r="AV5" s="21">
        <v>0</v>
      </c>
      <c r="AW5" s="21">
        <v>6.8</v>
      </c>
      <c r="AX5" s="21">
        <v>6.8</v>
      </c>
      <c r="AY5" s="21">
        <v>1.125</v>
      </c>
      <c r="AZ5" s="130">
        <v>0.84375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25"/>
      <c r="BT5" s="26">
        <v>1</v>
      </c>
      <c r="BU5" s="26"/>
      <c r="BV5" s="26"/>
      <c r="BW5" s="26"/>
      <c r="BX5" s="26"/>
      <c r="BY5" s="26"/>
      <c r="BZ5" s="78"/>
      <c r="CA5" s="78"/>
      <c r="CB5" s="78"/>
      <c r="CC5" s="26"/>
      <c r="CD5" s="26">
        <v>1</v>
      </c>
      <c r="CE5" s="56"/>
      <c r="CF5" s="61"/>
      <c r="CG5" s="59"/>
      <c r="CH5" s="59"/>
      <c r="CI5" s="79"/>
      <c r="CJ5" s="60"/>
      <c r="CK5" s="104">
        <v>459</v>
      </c>
      <c r="CL5" s="26">
        <v>3614</v>
      </c>
      <c r="CM5" s="26">
        <v>5</v>
      </c>
      <c r="CN5" s="26">
        <v>4</v>
      </c>
      <c r="CO5" s="26">
        <v>78</v>
      </c>
      <c r="CP5" s="26">
        <v>42</v>
      </c>
      <c r="CQ5" s="26">
        <v>61.3</v>
      </c>
      <c r="CR5" s="26">
        <v>1.3</v>
      </c>
      <c r="CS5" s="26">
        <v>3.5</v>
      </c>
      <c r="CT5" s="78">
        <v>18.8</v>
      </c>
      <c r="CU5" s="26">
        <v>46</v>
      </c>
      <c r="CV5" s="26">
        <v>2317</v>
      </c>
      <c r="CW5" s="26">
        <v>5</v>
      </c>
      <c r="CX5" s="61">
        <v>5.8</v>
      </c>
      <c r="CY5" s="26">
        <v>0</v>
      </c>
      <c r="CZ5" s="26">
        <v>0</v>
      </c>
      <c r="DA5" s="26">
        <v>2.5</v>
      </c>
      <c r="DB5" s="107">
        <v>2</v>
      </c>
      <c r="DC5" s="104">
        <v>555</v>
      </c>
      <c r="DD5" s="26">
        <v>3671</v>
      </c>
      <c r="DE5" s="26">
        <v>6</v>
      </c>
      <c r="DF5" s="26">
        <v>0</v>
      </c>
      <c r="DG5" s="26">
        <v>47</v>
      </c>
      <c r="DH5" s="26">
        <v>40</v>
      </c>
      <c r="DI5" s="26">
        <v>85.1</v>
      </c>
      <c r="DJ5" s="26">
        <v>6.3</v>
      </c>
      <c r="DK5" s="26">
        <v>0</v>
      </c>
      <c r="DL5" s="78">
        <v>100</v>
      </c>
      <c r="DM5" s="26">
        <v>104</v>
      </c>
      <c r="DN5" s="26">
        <v>3255</v>
      </c>
      <c r="DO5" s="26">
        <v>13</v>
      </c>
      <c r="DP5" s="61">
        <v>6.5</v>
      </c>
      <c r="DQ5" s="26">
        <v>3</v>
      </c>
      <c r="DR5" s="26">
        <v>1</v>
      </c>
      <c r="DS5" s="26">
        <v>1</v>
      </c>
      <c r="DT5" s="107">
        <v>5</v>
      </c>
      <c r="DU5" s="104">
        <v>3767</v>
      </c>
      <c r="DV5" s="26">
        <v>3811</v>
      </c>
      <c r="DW5" s="26">
        <v>30</v>
      </c>
      <c r="DX5" s="26">
        <v>6</v>
      </c>
      <c r="DY5" s="26">
        <v>449</v>
      </c>
      <c r="DZ5" s="26">
        <v>306</v>
      </c>
      <c r="EA5" s="26">
        <v>74.5</v>
      </c>
      <c r="EB5" s="26">
        <v>5.5</v>
      </c>
      <c r="EC5" s="26">
        <v>3.7</v>
      </c>
      <c r="ED5" s="78">
        <v>40.799999999999997</v>
      </c>
      <c r="EE5" s="26">
        <v>434</v>
      </c>
      <c r="EF5" s="26">
        <v>2011</v>
      </c>
      <c r="EG5" s="26">
        <v>57</v>
      </c>
      <c r="EH5" s="61">
        <v>5.7</v>
      </c>
      <c r="EI5" s="26">
        <v>5</v>
      </c>
      <c r="EJ5" s="26">
        <v>12</v>
      </c>
      <c r="EK5" s="26">
        <v>3.99</v>
      </c>
      <c r="EL5" s="107">
        <v>14</v>
      </c>
      <c r="EM5" s="52"/>
      <c r="EN5" s="4">
        <v>3</v>
      </c>
      <c r="EO5" s="17" t="s">
        <v>81</v>
      </c>
      <c r="EP5" s="6">
        <v>0.9</v>
      </c>
      <c r="EQ5" s="49">
        <v>41882</v>
      </c>
    </row>
    <row r="6" spans="1:148" x14ac:dyDescent="0.2">
      <c r="A6" s="150">
        <v>4</v>
      </c>
      <c r="B6" s="151" t="s">
        <v>164</v>
      </c>
      <c r="C6" s="11">
        <v>7.2859375000000002</v>
      </c>
      <c r="D6" s="45" t="s">
        <v>111</v>
      </c>
      <c r="E6" s="14">
        <v>2</v>
      </c>
      <c r="F6" s="44">
        <v>35073</v>
      </c>
      <c r="G6" s="15">
        <v>29.736986301369864</v>
      </c>
      <c r="H6" s="15" t="s">
        <v>336</v>
      </c>
      <c r="I6" s="15">
        <v>21.312328767123287</v>
      </c>
      <c r="J6" s="15" t="s">
        <v>329</v>
      </c>
      <c r="K6" s="45">
        <v>76</v>
      </c>
      <c r="L6" s="45">
        <v>233</v>
      </c>
      <c r="M6" s="45">
        <v>4.83</v>
      </c>
      <c r="N6" s="157">
        <v>2</v>
      </c>
      <c r="O6" s="167">
        <v>0</v>
      </c>
      <c r="P6" s="168">
        <v>0</v>
      </c>
      <c r="Q6" s="168">
        <v>0</v>
      </c>
      <c r="R6" s="168">
        <v>0.85059523809523807</v>
      </c>
      <c r="S6" s="168">
        <v>0.96165191740412981</v>
      </c>
      <c r="T6" s="169">
        <v>0.96165191740412981</v>
      </c>
      <c r="U6" s="169">
        <v>0.96165191740412981</v>
      </c>
      <c r="V6" s="169">
        <v>0.22468026270307639</v>
      </c>
      <c r="W6" s="169">
        <v>0.27924179380490061</v>
      </c>
      <c r="X6" s="169">
        <v>0.27924179380490061</v>
      </c>
      <c r="Y6" s="18">
        <v>0.27924179380490061</v>
      </c>
      <c r="Z6" s="19">
        <v>19.654794520547945</v>
      </c>
      <c r="AA6" s="20">
        <v>85.624370904597825</v>
      </c>
      <c r="AB6" s="71">
        <v>0.62089552238805967</v>
      </c>
      <c r="AC6" s="102">
        <v>13.774647887323944</v>
      </c>
      <c r="AD6" s="71">
        <v>0.71</v>
      </c>
      <c r="AE6" s="71">
        <v>0.05</v>
      </c>
      <c r="AF6" s="71">
        <v>4.4000000000000004E-2</v>
      </c>
      <c r="AG6" s="70">
        <v>0.50900000000000001</v>
      </c>
      <c r="AH6" s="20">
        <v>5.5</v>
      </c>
      <c r="AI6" s="20">
        <v>0.11627906976744186</v>
      </c>
      <c r="AJ6" s="76">
        <v>2.63</v>
      </c>
      <c r="AK6" s="21">
        <v>6</v>
      </c>
      <c r="AL6" s="21">
        <v>9</v>
      </c>
      <c r="AM6" s="21">
        <v>1</v>
      </c>
      <c r="AN6" s="21">
        <v>2</v>
      </c>
      <c r="AO6" s="21">
        <v>1</v>
      </c>
      <c r="AP6" s="21">
        <v>5</v>
      </c>
      <c r="AQ6" s="21">
        <v>9</v>
      </c>
      <c r="AR6" s="21">
        <v>5</v>
      </c>
      <c r="AS6" s="21">
        <v>1</v>
      </c>
      <c r="AT6" s="21">
        <v>5</v>
      </c>
      <c r="AU6" s="21">
        <v>6</v>
      </c>
      <c r="AV6" s="21">
        <v>0</v>
      </c>
      <c r="AW6" s="21">
        <v>5.45</v>
      </c>
      <c r="AX6" s="21">
        <v>5.45</v>
      </c>
      <c r="AY6" s="21">
        <v>0.75</v>
      </c>
      <c r="AZ6" s="130">
        <v>0.5625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59"/>
      <c r="BS6" s="25"/>
      <c r="BT6" s="26">
        <v>1</v>
      </c>
      <c r="BU6" s="26"/>
      <c r="BV6" s="26"/>
      <c r="BW6" s="26"/>
      <c r="BX6" s="26"/>
      <c r="BY6" s="26"/>
      <c r="BZ6" s="78"/>
      <c r="CA6" s="78"/>
      <c r="CB6" s="78"/>
      <c r="CC6" s="26"/>
      <c r="CD6" s="26">
        <v>1</v>
      </c>
      <c r="CE6" s="56"/>
      <c r="CF6" s="61"/>
      <c r="CG6" s="59"/>
      <c r="CH6" s="59"/>
      <c r="CI6" s="79"/>
      <c r="CJ6" s="60"/>
      <c r="CK6" s="104"/>
      <c r="CL6" s="26">
        <v>1</v>
      </c>
      <c r="CM6" s="26"/>
      <c r="CN6" s="26"/>
      <c r="CO6" s="26"/>
      <c r="CP6" s="26"/>
      <c r="CQ6" s="26"/>
      <c r="CR6" s="26"/>
      <c r="CS6" s="26"/>
      <c r="CT6" s="78"/>
      <c r="CU6" s="26"/>
      <c r="CV6" s="26">
        <v>1</v>
      </c>
      <c r="CW6" s="26"/>
      <c r="CX6" s="61"/>
      <c r="CY6" s="26"/>
      <c r="CZ6" s="26"/>
      <c r="DA6" s="26"/>
      <c r="DB6" s="107"/>
      <c r="DC6" s="104">
        <v>2858</v>
      </c>
      <c r="DD6" s="26">
        <v>3360</v>
      </c>
      <c r="DE6" s="26">
        <v>20</v>
      </c>
      <c r="DF6" s="26">
        <v>10</v>
      </c>
      <c r="DG6" s="26">
        <v>335</v>
      </c>
      <c r="DH6" s="26">
        <v>208</v>
      </c>
      <c r="DI6" s="26">
        <v>71</v>
      </c>
      <c r="DJ6" s="26">
        <v>4.7</v>
      </c>
      <c r="DK6" s="26">
        <v>4.5999999999999996</v>
      </c>
      <c r="DL6" s="78">
        <v>50.9</v>
      </c>
      <c r="DM6" s="26">
        <v>650</v>
      </c>
      <c r="DN6" s="26">
        <v>2893</v>
      </c>
      <c r="DO6" s="26">
        <v>89</v>
      </c>
      <c r="DP6" s="61">
        <v>5.5</v>
      </c>
      <c r="DQ6" s="26">
        <v>10</v>
      </c>
      <c r="DR6" s="26">
        <v>5</v>
      </c>
      <c r="DS6" s="26">
        <v>2.63</v>
      </c>
      <c r="DT6" s="107">
        <v>17</v>
      </c>
      <c r="DU6" s="104">
        <v>2934</v>
      </c>
      <c r="DV6" s="26">
        <v>3051</v>
      </c>
      <c r="DW6" s="26">
        <v>26</v>
      </c>
      <c r="DX6" s="26">
        <v>9</v>
      </c>
      <c r="DY6" s="26">
        <v>363</v>
      </c>
      <c r="DZ6" s="26">
        <v>213</v>
      </c>
      <c r="EA6" s="26">
        <v>68.2</v>
      </c>
      <c r="EB6" s="26">
        <v>5</v>
      </c>
      <c r="EC6" s="26">
        <v>4.4000000000000004</v>
      </c>
      <c r="ED6" s="78">
        <v>39.299999999999997</v>
      </c>
      <c r="EE6" s="26">
        <v>604</v>
      </c>
      <c r="EF6" s="26">
        <v>2163</v>
      </c>
      <c r="EG6" s="26">
        <v>86</v>
      </c>
      <c r="EH6" s="61">
        <v>5.4</v>
      </c>
      <c r="EI6" s="26">
        <v>8</v>
      </c>
      <c r="EJ6" s="26">
        <v>10</v>
      </c>
      <c r="EK6" s="26">
        <v>2.48</v>
      </c>
      <c r="EL6" s="107">
        <v>19</v>
      </c>
      <c r="EM6" s="52"/>
      <c r="EN6" s="4">
        <v>4</v>
      </c>
      <c r="EO6" s="17" t="s">
        <v>83</v>
      </c>
      <c r="EP6" s="6">
        <v>0.9</v>
      </c>
      <c r="EQ6" s="49">
        <v>42247</v>
      </c>
    </row>
    <row r="7" spans="1:148" x14ac:dyDescent="0.2">
      <c r="A7" s="150">
        <v>5</v>
      </c>
      <c r="B7" s="151" t="s">
        <v>357</v>
      </c>
      <c r="C7" s="11">
        <v>4.7075000000000005</v>
      </c>
      <c r="D7" s="45" t="s">
        <v>125</v>
      </c>
      <c r="E7" s="14">
        <v>1</v>
      </c>
      <c r="F7" s="44">
        <v>34725</v>
      </c>
      <c r="G7" s="15">
        <v>30.69041095890411</v>
      </c>
      <c r="H7" s="15" t="s">
        <v>349</v>
      </c>
      <c r="I7" s="15">
        <v>22.265753424657536</v>
      </c>
      <c r="J7" s="15" t="s">
        <v>328</v>
      </c>
      <c r="K7" s="45">
        <v>75</v>
      </c>
      <c r="L7" s="45">
        <v>216</v>
      </c>
      <c r="M7" s="45">
        <v>4.6399999999999997</v>
      </c>
      <c r="N7" s="157">
        <v>4</v>
      </c>
      <c r="O7" s="167">
        <v>0</v>
      </c>
      <c r="P7" s="168">
        <v>0.3511874684183931</v>
      </c>
      <c r="Q7" s="168">
        <v>0.41077556623198352</v>
      </c>
      <c r="R7" s="168">
        <v>0.89542989930286598</v>
      </c>
      <c r="S7" s="168">
        <v>0.94935483870967741</v>
      </c>
      <c r="T7" s="169">
        <v>0.94935483870967741</v>
      </c>
      <c r="U7" s="169">
        <v>0.94935483870967741</v>
      </c>
      <c r="V7" s="169">
        <v>0.26519337016574585</v>
      </c>
      <c r="W7" s="169">
        <v>0.35891175444715728</v>
      </c>
      <c r="X7" s="169">
        <v>0.35891175444715728</v>
      </c>
      <c r="Y7" s="18">
        <v>0.35891175444715728</v>
      </c>
      <c r="Z7" s="19">
        <v>20.608219178082191</v>
      </c>
      <c r="AA7" s="20">
        <v>93.19912276733011</v>
      </c>
      <c r="AB7" s="71">
        <v>0.625</v>
      </c>
      <c r="AC7" s="102">
        <v>13.08</v>
      </c>
      <c r="AD7" s="71">
        <v>0.72400000000000009</v>
      </c>
      <c r="AE7" s="71">
        <v>4.2999999999999997E-2</v>
      </c>
      <c r="AF7" s="71">
        <v>4.2000000000000003E-2</v>
      </c>
      <c r="AG7" s="70">
        <v>0.55799999999999994</v>
      </c>
      <c r="AH7" s="20">
        <v>8.1</v>
      </c>
      <c r="AI7" s="20">
        <v>0.32323232323232326</v>
      </c>
      <c r="AJ7" s="76">
        <v>5.41</v>
      </c>
      <c r="AK7" s="21">
        <v>3</v>
      </c>
      <c r="AL7" s="21">
        <v>7</v>
      </c>
      <c r="AM7" s="21">
        <v>2</v>
      </c>
      <c r="AN7" s="21">
        <v>0</v>
      </c>
      <c r="AO7" s="21">
        <v>2</v>
      </c>
      <c r="AP7" s="21">
        <v>7</v>
      </c>
      <c r="AQ7" s="21">
        <v>10</v>
      </c>
      <c r="AR7" s="21">
        <v>10</v>
      </c>
      <c r="AS7" s="21">
        <v>10</v>
      </c>
      <c r="AT7" s="21">
        <v>10</v>
      </c>
      <c r="AU7" s="21">
        <v>3</v>
      </c>
      <c r="AV7" s="21">
        <v>0</v>
      </c>
      <c r="AW7" s="21">
        <v>5.19</v>
      </c>
      <c r="AX7" s="21">
        <v>5.19</v>
      </c>
      <c r="AY7" s="21">
        <v>1.5</v>
      </c>
      <c r="AZ7" s="130">
        <v>0.75</v>
      </c>
      <c r="BA7" s="104"/>
      <c r="BB7" s="26">
        <v>1</v>
      </c>
      <c r="BC7" s="26"/>
      <c r="BD7" s="26"/>
      <c r="BE7" s="26"/>
      <c r="BF7" s="26"/>
      <c r="BG7" s="26"/>
      <c r="BH7" s="78"/>
      <c r="BI7" s="78"/>
      <c r="BJ7" s="78"/>
      <c r="BK7" s="26"/>
      <c r="BL7" s="26">
        <v>1</v>
      </c>
      <c r="BM7" s="56"/>
      <c r="BN7" s="61"/>
      <c r="BO7" s="59"/>
      <c r="BP7" s="59"/>
      <c r="BQ7" s="80"/>
      <c r="BR7" s="59"/>
      <c r="BS7" s="25">
        <v>695</v>
      </c>
      <c r="BT7" s="26">
        <v>1979</v>
      </c>
      <c r="BU7" s="26">
        <v>2</v>
      </c>
      <c r="BV7" s="26">
        <v>6</v>
      </c>
      <c r="BW7" s="26">
        <v>121</v>
      </c>
      <c r="BX7" s="26">
        <v>72</v>
      </c>
      <c r="BY7" s="26"/>
      <c r="BZ7" s="78"/>
      <c r="CA7" s="78"/>
      <c r="CB7" s="78"/>
      <c r="CC7" s="26"/>
      <c r="CD7" s="26">
        <v>1</v>
      </c>
      <c r="CE7" s="56"/>
      <c r="CF7" s="61"/>
      <c r="CG7" s="59"/>
      <c r="CH7" s="59"/>
      <c r="CI7" s="79"/>
      <c r="CJ7" s="60"/>
      <c r="CK7" s="104">
        <v>1197</v>
      </c>
      <c r="CL7" s="26">
        <v>2914</v>
      </c>
      <c r="CM7" s="26">
        <v>9</v>
      </c>
      <c r="CN7" s="26">
        <v>6</v>
      </c>
      <c r="CO7" s="26">
        <v>178</v>
      </c>
      <c r="CP7" s="26">
        <v>112</v>
      </c>
      <c r="CQ7" s="26">
        <v>71.900000000000006</v>
      </c>
      <c r="CR7" s="26">
        <v>2.7</v>
      </c>
      <c r="CS7" s="26">
        <v>6.7</v>
      </c>
      <c r="CT7" s="78">
        <v>36.4</v>
      </c>
      <c r="CU7" s="26">
        <v>553</v>
      </c>
      <c r="CV7" s="26">
        <v>2218</v>
      </c>
      <c r="CW7" s="26">
        <v>82</v>
      </c>
      <c r="CX7" s="61">
        <v>5.8</v>
      </c>
      <c r="CY7" s="26">
        <v>8</v>
      </c>
      <c r="CZ7" s="26">
        <v>21</v>
      </c>
      <c r="DA7" s="26">
        <v>3.56</v>
      </c>
      <c r="DB7" s="107">
        <v>20</v>
      </c>
      <c r="DC7" s="104">
        <v>2312</v>
      </c>
      <c r="DD7" s="26">
        <v>2582</v>
      </c>
      <c r="DE7" s="26">
        <v>15</v>
      </c>
      <c r="DF7" s="26">
        <v>5</v>
      </c>
      <c r="DG7" s="26">
        <v>348</v>
      </c>
      <c r="DH7" s="26">
        <v>207</v>
      </c>
      <c r="DI7" s="26">
        <v>70.099999999999994</v>
      </c>
      <c r="DJ7" s="26">
        <v>3.4</v>
      </c>
      <c r="DK7" s="26">
        <v>5.0999999999999996</v>
      </c>
      <c r="DL7" s="78">
        <v>47.8</v>
      </c>
      <c r="DM7" s="26">
        <v>816</v>
      </c>
      <c r="DN7" s="26">
        <v>3077</v>
      </c>
      <c r="DO7" s="26">
        <v>99</v>
      </c>
      <c r="DP7" s="61">
        <v>6.4</v>
      </c>
      <c r="DQ7" s="26">
        <v>11</v>
      </c>
      <c r="DR7" s="26">
        <v>32</v>
      </c>
      <c r="DS7" s="26">
        <v>4.37</v>
      </c>
      <c r="DT7" s="107">
        <v>26</v>
      </c>
      <c r="DU7" s="104">
        <v>2943</v>
      </c>
      <c r="DV7" s="26">
        <v>3100</v>
      </c>
      <c r="DW7" s="26">
        <v>27</v>
      </c>
      <c r="DX7" s="26">
        <v>12</v>
      </c>
      <c r="DY7" s="26">
        <v>360</v>
      </c>
      <c r="DZ7" s="26">
        <v>225</v>
      </c>
      <c r="EA7" s="26">
        <v>72.400000000000006</v>
      </c>
      <c r="EB7" s="26">
        <v>4.3</v>
      </c>
      <c r="EC7" s="26">
        <v>4.2</v>
      </c>
      <c r="ED7" s="78">
        <v>55.8</v>
      </c>
      <c r="EE7" s="26">
        <v>1029</v>
      </c>
      <c r="EF7" s="26">
        <v>2867</v>
      </c>
      <c r="EG7" s="26">
        <v>98</v>
      </c>
      <c r="EH7" s="61">
        <v>8.1</v>
      </c>
      <c r="EI7" s="26">
        <v>12</v>
      </c>
      <c r="EJ7" s="26">
        <v>25</v>
      </c>
      <c r="EK7" s="26">
        <v>5.41</v>
      </c>
      <c r="EL7" s="107">
        <v>33</v>
      </c>
      <c r="EM7" s="52"/>
      <c r="EN7" s="4">
        <v>5</v>
      </c>
      <c r="EO7" s="17" t="s">
        <v>85</v>
      </c>
      <c r="EP7" s="6">
        <v>0.85</v>
      </c>
      <c r="EQ7" s="49">
        <v>42613</v>
      </c>
    </row>
    <row r="8" spans="1:148" x14ac:dyDescent="0.2">
      <c r="A8" s="150">
        <v>6</v>
      </c>
      <c r="B8" s="151" t="s">
        <v>168</v>
      </c>
      <c r="C8" s="11">
        <v>4.6869531249999996</v>
      </c>
      <c r="D8" s="45" t="s">
        <v>136</v>
      </c>
      <c r="E8" s="14">
        <v>1</v>
      </c>
      <c r="F8" s="44">
        <v>34419</v>
      </c>
      <c r="G8" s="15">
        <v>31.528767123287672</v>
      </c>
      <c r="H8" s="15" t="s">
        <v>349</v>
      </c>
      <c r="I8" s="15">
        <v>23.104109589041094</v>
      </c>
      <c r="J8" s="15" t="s">
        <v>329</v>
      </c>
      <c r="K8" s="45">
        <v>73</v>
      </c>
      <c r="L8" s="45">
        <v>215</v>
      </c>
      <c r="M8" s="45">
        <v>4.75</v>
      </c>
      <c r="N8" s="157">
        <v>7</v>
      </c>
      <c r="O8" s="167">
        <v>0</v>
      </c>
      <c r="P8" s="168">
        <v>0</v>
      </c>
      <c r="Q8" s="168">
        <v>0</v>
      </c>
      <c r="R8" s="168">
        <v>0.92760284991955877</v>
      </c>
      <c r="S8" s="168">
        <v>0.72982270441915853</v>
      </c>
      <c r="T8" s="169">
        <v>0.82871277716935865</v>
      </c>
      <c r="U8" s="169">
        <v>0.82871277716935865</v>
      </c>
      <c r="V8" s="169">
        <v>0.24301242236024845</v>
      </c>
      <c r="W8" s="169">
        <v>0.21833839918946302</v>
      </c>
      <c r="X8" s="169">
        <v>0.23067541077485573</v>
      </c>
      <c r="Y8" s="18">
        <v>0.23067541077485573</v>
      </c>
      <c r="Z8" s="19">
        <v>21.446575342465753</v>
      </c>
      <c r="AA8" s="20">
        <v>84.46835122505199</v>
      </c>
      <c r="AB8" s="71">
        <v>0.64782608695652177</v>
      </c>
      <c r="AC8" s="102">
        <v>13.453658536585365</v>
      </c>
      <c r="AD8" s="71">
        <v>0.755</v>
      </c>
      <c r="AE8" s="71">
        <v>6.6000000000000003E-2</v>
      </c>
      <c r="AF8" s="71">
        <v>3.9E-2</v>
      </c>
      <c r="AG8" s="70">
        <v>0.52900000000000003</v>
      </c>
      <c r="AH8" s="20">
        <v>6.8</v>
      </c>
      <c r="AI8" s="20">
        <v>0.24242424242424243</v>
      </c>
      <c r="AJ8" s="76">
        <v>3.97</v>
      </c>
      <c r="AK8" s="21">
        <v>1</v>
      </c>
      <c r="AL8" s="21">
        <v>7</v>
      </c>
      <c r="AM8" s="21">
        <v>5</v>
      </c>
      <c r="AN8" s="21">
        <v>5</v>
      </c>
      <c r="AO8" s="21">
        <v>3</v>
      </c>
      <c r="AP8" s="21">
        <v>6</v>
      </c>
      <c r="AQ8" s="21">
        <v>8</v>
      </c>
      <c r="AR8" s="21">
        <v>7</v>
      </c>
      <c r="AS8" s="21">
        <v>7</v>
      </c>
      <c r="AT8" s="21">
        <v>9</v>
      </c>
      <c r="AU8" s="21">
        <v>1</v>
      </c>
      <c r="AV8" s="21">
        <v>0</v>
      </c>
      <c r="AW8" s="21">
        <v>7.7700000000000005</v>
      </c>
      <c r="AX8" s="21">
        <v>7.7700000000000005</v>
      </c>
      <c r="AY8" s="21">
        <v>1.1625000000000001</v>
      </c>
      <c r="AZ8" s="130">
        <v>0.87187500000000007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/>
      <c r="BL8" s="26">
        <v>1</v>
      </c>
      <c r="BM8" s="56"/>
      <c r="BN8" s="61"/>
      <c r="BO8" s="59"/>
      <c r="BP8" s="59"/>
      <c r="BQ8" s="80"/>
      <c r="BR8" s="59"/>
      <c r="BS8" s="25"/>
      <c r="BT8" s="26">
        <v>1</v>
      </c>
      <c r="BU8" s="26"/>
      <c r="BV8" s="26"/>
      <c r="BW8" s="26"/>
      <c r="BX8" s="26"/>
      <c r="BY8" s="26"/>
      <c r="BZ8" s="78"/>
      <c r="CA8" s="78"/>
      <c r="CB8" s="78"/>
      <c r="CC8" s="26"/>
      <c r="CD8" s="26">
        <v>1</v>
      </c>
      <c r="CE8" s="56"/>
      <c r="CF8" s="61"/>
      <c r="CG8" s="59"/>
      <c r="CH8" s="59"/>
      <c r="CI8" s="79"/>
      <c r="CJ8" s="60"/>
      <c r="CK8" s="104"/>
      <c r="CL8" s="26">
        <v>1</v>
      </c>
      <c r="CM8" s="26"/>
      <c r="CN8" s="26"/>
      <c r="CO8" s="26"/>
      <c r="CP8" s="26"/>
      <c r="CQ8" s="26"/>
      <c r="CR8" s="26"/>
      <c r="CS8" s="26"/>
      <c r="CT8" s="78"/>
      <c r="CU8" s="26"/>
      <c r="CV8" s="26">
        <v>1</v>
      </c>
      <c r="CW8" s="26"/>
      <c r="CX8" s="61"/>
      <c r="CY8" s="26"/>
      <c r="CZ8" s="26"/>
      <c r="DA8" s="26"/>
      <c r="DB8" s="107"/>
      <c r="DC8" s="104">
        <v>4036</v>
      </c>
      <c r="DD8" s="26">
        <v>4351</v>
      </c>
      <c r="DE8" s="26">
        <v>31</v>
      </c>
      <c r="DF8" s="26">
        <v>13</v>
      </c>
      <c r="DG8" s="26">
        <v>460</v>
      </c>
      <c r="DH8" s="26">
        <v>298</v>
      </c>
      <c r="DI8" s="26">
        <v>75.5</v>
      </c>
      <c r="DJ8" s="26">
        <v>6.6</v>
      </c>
      <c r="DK8" s="26">
        <v>3.9</v>
      </c>
      <c r="DL8" s="78">
        <v>52.9</v>
      </c>
      <c r="DM8" s="26">
        <v>626</v>
      </c>
      <c r="DN8" s="26">
        <v>2576</v>
      </c>
      <c r="DO8" s="26">
        <v>65</v>
      </c>
      <c r="DP8" s="61">
        <v>6.8</v>
      </c>
      <c r="DQ8" s="26">
        <v>10</v>
      </c>
      <c r="DR8" s="26">
        <v>10</v>
      </c>
      <c r="DS8" s="26">
        <v>3.97</v>
      </c>
      <c r="DT8" s="107">
        <v>23</v>
      </c>
      <c r="DU8" s="104">
        <v>2758</v>
      </c>
      <c r="DV8" s="26">
        <v>3779</v>
      </c>
      <c r="DW8" s="26">
        <v>19</v>
      </c>
      <c r="DX8" s="26">
        <v>8</v>
      </c>
      <c r="DY8" s="26">
        <v>328</v>
      </c>
      <c r="DZ8" s="26">
        <v>205</v>
      </c>
      <c r="EA8" s="26">
        <v>71.5</v>
      </c>
      <c r="EB8" s="26">
        <v>4.5999999999999996</v>
      </c>
      <c r="EC8" s="26">
        <v>4.5</v>
      </c>
      <c r="ED8" s="78">
        <v>43.6</v>
      </c>
      <c r="EE8" s="26">
        <v>431</v>
      </c>
      <c r="EF8" s="26">
        <v>1974</v>
      </c>
      <c r="EG8" s="26">
        <v>33</v>
      </c>
      <c r="EH8" s="61">
        <v>6.7</v>
      </c>
      <c r="EI8" s="26">
        <v>5</v>
      </c>
      <c r="EJ8" s="26">
        <v>8</v>
      </c>
      <c r="EK8" s="26">
        <v>2.34</v>
      </c>
      <c r="EL8" s="107">
        <v>17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165</v>
      </c>
      <c r="C9" s="11">
        <v>4.0250000000000004</v>
      </c>
      <c r="D9" s="45" t="s">
        <v>120</v>
      </c>
      <c r="E9" s="14">
        <v>5</v>
      </c>
      <c r="F9" s="44">
        <v>34721</v>
      </c>
      <c r="G9" s="15">
        <v>30.701369863013699</v>
      </c>
      <c r="H9" s="15" t="s">
        <v>349</v>
      </c>
      <c r="I9" s="15">
        <v>22.276712328767122</v>
      </c>
      <c r="J9" s="15" t="s">
        <v>331</v>
      </c>
      <c r="K9" s="45">
        <v>76</v>
      </c>
      <c r="L9" s="45">
        <v>229</v>
      </c>
      <c r="M9" s="45">
        <v>4.79</v>
      </c>
      <c r="N9" s="157">
        <v>3</v>
      </c>
      <c r="O9" s="167">
        <v>0</v>
      </c>
      <c r="P9" s="168">
        <v>0.53221069120814568</v>
      </c>
      <c r="Q9" s="168">
        <v>0.60455732257298833</v>
      </c>
      <c r="R9" s="168">
        <v>5.9453032104637336E-2</v>
      </c>
      <c r="S9" s="168">
        <v>0.99651648862052944</v>
      </c>
      <c r="T9" s="169">
        <v>0.99651648862052944</v>
      </c>
      <c r="U9" s="169">
        <v>0.84703901532744996</v>
      </c>
      <c r="V9" s="169">
        <v>2.2727272727272726E-3</v>
      </c>
      <c r="W9" s="169">
        <v>4.5203415369161224E-3</v>
      </c>
      <c r="X9" s="169">
        <v>4.5203415369161224E-3</v>
      </c>
      <c r="Y9" s="18">
        <v>3.842290306378704E-3</v>
      </c>
      <c r="Z9" s="19">
        <v>19.61917808219178</v>
      </c>
      <c r="AA9" s="20">
        <v>87.000835704820332</v>
      </c>
      <c r="AB9" s="71">
        <v>0.61612903225806448</v>
      </c>
      <c r="AC9" s="102">
        <v>11.232984293193716</v>
      </c>
      <c r="AD9" s="71">
        <v>0.71299999999999997</v>
      </c>
      <c r="AE9" s="71">
        <v>5.7999999999999996E-2</v>
      </c>
      <c r="AF9" s="71">
        <v>0</v>
      </c>
      <c r="AG9" s="70">
        <v>0.41700000000000004</v>
      </c>
      <c r="AH9" s="20">
        <v>3</v>
      </c>
      <c r="AI9" s="20">
        <v>0.125</v>
      </c>
      <c r="AJ9" s="76">
        <v>1.1000000000000001</v>
      </c>
      <c r="AK9" s="21">
        <v>6</v>
      </c>
      <c r="AL9" s="21">
        <v>3</v>
      </c>
      <c r="AM9" s="21">
        <v>1</v>
      </c>
      <c r="AN9" s="21">
        <v>3</v>
      </c>
      <c r="AO9" s="21">
        <v>10</v>
      </c>
      <c r="AP9" s="21">
        <v>0</v>
      </c>
      <c r="AQ9" s="21">
        <v>0</v>
      </c>
      <c r="AR9" s="21">
        <v>0</v>
      </c>
      <c r="AS9" s="21">
        <v>1</v>
      </c>
      <c r="AT9" s="21">
        <v>0</v>
      </c>
      <c r="AU9" s="21">
        <v>3</v>
      </c>
      <c r="AV9" s="21">
        <v>0</v>
      </c>
      <c r="AW9" s="21">
        <v>4.8</v>
      </c>
      <c r="AX9" s="21">
        <v>3.5999999999999996</v>
      </c>
      <c r="AY9" s="21">
        <v>3.7499999999999999E-2</v>
      </c>
      <c r="AZ9" s="130">
        <v>0</v>
      </c>
      <c r="BA9" s="104"/>
      <c r="BB9" s="26">
        <v>1</v>
      </c>
      <c r="BC9" s="26"/>
      <c r="BD9" s="26"/>
      <c r="BE9" s="26"/>
      <c r="BF9" s="26"/>
      <c r="BG9" s="26"/>
      <c r="BH9" s="78"/>
      <c r="BI9" s="78"/>
      <c r="BJ9" s="78"/>
      <c r="BK9" s="26"/>
      <c r="BL9" s="26">
        <v>1</v>
      </c>
      <c r="BM9" s="56"/>
      <c r="BN9" s="61"/>
      <c r="BO9" s="59"/>
      <c r="BP9" s="59"/>
      <c r="BQ9" s="80"/>
      <c r="BR9" s="59"/>
      <c r="BS9" s="25">
        <v>2718</v>
      </c>
      <c r="BT9" s="26">
        <v>5107</v>
      </c>
      <c r="BU9" s="26">
        <v>20</v>
      </c>
      <c r="BV9" s="26">
        <v>9</v>
      </c>
      <c r="BW9" s="26">
        <v>361</v>
      </c>
      <c r="BX9" s="26">
        <v>226</v>
      </c>
      <c r="BY9" s="26"/>
      <c r="BZ9" s="78"/>
      <c r="CA9" s="78"/>
      <c r="CB9" s="78"/>
      <c r="CC9" s="26"/>
      <c r="CD9" s="26">
        <v>1</v>
      </c>
      <c r="CE9" s="56"/>
      <c r="CF9" s="61"/>
      <c r="CG9" s="59"/>
      <c r="CH9" s="59"/>
      <c r="CI9" s="79"/>
      <c r="CJ9" s="60"/>
      <c r="CK9" s="104">
        <v>2547</v>
      </c>
      <c r="CL9" s="26">
        <v>4213</v>
      </c>
      <c r="CM9" s="26">
        <v>24</v>
      </c>
      <c r="CN9" s="26">
        <v>13</v>
      </c>
      <c r="CO9" s="26">
        <v>347</v>
      </c>
      <c r="CP9" s="26">
        <v>211</v>
      </c>
      <c r="CQ9" s="26">
        <v>71.3</v>
      </c>
      <c r="CR9" s="26">
        <v>5.8</v>
      </c>
      <c r="CS9" s="26">
        <v>5.6</v>
      </c>
      <c r="CT9" s="78">
        <v>41.7</v>
      </c>
      <c r="CU9" s="26">
        <v>58</v>
      </c>
      <c r="CV9" s="26">
        <v>1897</v>
      </c>
      <c r="CW9" s="26">
        <v>15</v>
      </c>
      <c r="CX9" s="61">
        <v>2.9</v>
      </c>
      <c r="CY9" s="26">
        <v>1</v>
      </c>
      <c r="CZ9" s="26">
        <v>0</v>
      </c>
      <c r="DA9" s="26">
        <v>1.6</v>
      </c>
      <c r="DB9" s="107">
        <v>3</v>
      </c>
      <c r="DC9" s="104">
        <v>300</v>
      </c>
      <c r="DD9" s="26">
        <v>5046</v>
      </c>
      <c r="DE9" s="26">
        <v>2</v>
      </c>
      <c r="DF9" s="26">
        <v>0</v>
      </c>
      <c r="DG9" s="26">
        <v>41</v>
      </c>
      <c r="DH9" s="26">
        <v>22</v>
      </c>
      <c r="DI9" s="26">
        <v>62.5</v>
      </c>
      <c r="DJ9" s="26">
        <v>2.2999999999999998</v>
      </c>
      <c r="DK9" s="26">
        <v>0</v>
      </c>
      <c r="DL9" s="78">
        <v>33.299999999999997</v>
      </c>
      <c r="DM9" s="26">
        <v>6</v>
      </c>
      <c r="DN9" s="26">
        <v>2640</v>
      </c>
      <c r="DO9" s="26">
        <v>2</v>
      </c>
      <c r="DP9" s="61">
        <v>3</v>
      </c>
      <c r="DQ9" s="26">
        <v>2</v>
      </c>
      <c r="DR9" s="26">
        <v>0</v>
      </c>
      <c r="DS9" s="26">
        <v>0</v>
      </c>
      <c r="DT9" s="107">
        <v>0</v>
      </c>
      <c r="DU9" s="104">
        <v>4291</v>
      </c>
      <c r="DV9" s="26">
        <v>4306</v>
      </c>
      <c r="DW9" s="26">
        <v>37</v>
      </c>
      <c r="DX9" s="26">
        <v>12</v>
      </c>
      <c r="DY9" s="26">
        <v>620</v>
      </c>
      <c r="DZ9" s="26">
        <v>382</v>
      </c>
      <c r="EA9" s="26">
        <v>69.8</v>
      </c>
      <c r="EB9" s="26">
        <v>5.0999999999999996</v>
      </c>
      <c r="EC9" s="26">
        <v>4.0999999999999996</v>
      </c>
      <c r="ED9" s="78">
        <v>38.200000000000003</v>
      </c>
      <c r="EE9" s="26">
        <v>9</v>
      </c>
      <c r="EF9" s="26">
        <v>1991</v>
      </c>
      <c r="EG9" s="26">
        <v>16</v>
      </c>
      <c r="EH9" s="61">
        <v>0.5</v>
      </c>
      <c r="EI9" s="26">
        <v>6</v>
      </c>
      <c r="EJ9" s="26">
        <v>2</v>
      </c>
      <c r="EK9" s="26">
        <v>1.1000000000000001</v>
      </c>
      <c r="EL9" s="107">
        <v>0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9</v>
      </c>
      <c r="B10" s="151" t="s">
        <v>166</v>
      </c>
      <c r="C10" s="11">
        <v>3.7987500000000001</v>
      </c>
      <c r="D10" s="45" t="s">
        <v>82</v>
      </c>
      <c r="E10" s="14">
        <v>4</v>
      </c>
      <c r="F10" s="44">
        <v>34945</v>
      </c>
      <c r="G10" s="15">
        <v>30.087671232876712</v>
      </c>
      <c r="H10" s="15" t="s">
        <v>336</v>
      </c>
      <c r="I10" s="15">
        <v>21.663013698630138</v>
      </c>
      <c r="J10" s="15" t="s">
        <v>331</v>
      </c>
      <c r="K10" s="45">
        <v>76</v>
      </c>
      <c r="L10" s="45">
        <v>214</v>
      </c>
      <c r="M10" s="45">
        <v>4.78</v>
      </c>
      <c r="N10" s="157">
        <v>6</v>
      </c>
      <c r="O10" s="167">
        <v>0</v>
      </c>
      <c r="P10" s="168">
        <v>0</v>
      </c>
      <c r="Q10" s="168">
        <v>0.98122499230532467</v>
      </c>
      <c r="R10" s="168">
        <v>0.90005552470849526</v>
      </c>
      <c r="S10" s="168">
        <v>0.99102132435465773</v>
      </c>
      <c r="T10" s="169">
        <v>0.99102132435465773</v>
      </c>
      <c r="U10" s="169">
        <v>0.891919191919192</v>
      </c>
      <c r="V10" s="169">
        <v>-8.1919251023990641E-3</v>
      </c>
      <c r="W10" s="169">
        <v>7.0028011204481795E-3</v>
      </c>
      <c r="X10" s="169">
        <v>7.0028011204481795E-3</v>
      </c>
      <c r="Y10" s="18">
        <v>6.3025210084033615E-3</v>
      </c>
      <c r="Z10" s="19">
        <v>19.005479452054793</v>
      </c>
      <c r="AA10" s="20">
        <v>81.984581209768834</v>
      </c>
      <c r="AB10" s="71">
        <v>0.61848341232227488</v>
      </c>
      <c r="AC10" s="102">
        <v>13.53256704980843</v>
      </c>
      <c r="AD10" s="71">
        <v>0.71</v>
      </c>
      <c r="AE10" s="71">
        <v>4.9000000000000002E-2</v>
      </c>
      <c r="AF10" s="71">
        <v>2.6000000000000002E-2</v>
      </c>
      <c r="AG10" s="70">
        <v>0.48399999999999999</v>
      </c>
      <c r="AH10" s="20">
        <v>0.6</v>
      </c>
      <c r="AI10" s="20">
        <v>0</v>
      </c>
      <c r="AJ10" s="76">
        <v>0.62</v>
      </c>
      <c r="AK10" s="21">
        <v>8</v>
      </c>
      <c r="AL10" s="21">
        <v>8</v>
      </c>
      <c r="AM10" s="21">
        <v>1</v>
      </c>
      <c r="AN10" s="21">
        <v>1</v>
      </c>
      <c r="AO10" s="21">
        <v>8</v>
      </c>
      <c r="AP10" s="21">
        <v>4</v>
      </c>
      <c r="AQ10" s="21">
        <v>0</v>
      </c>
      <c r="AR10" s="21">
        <v>0</v>
      </c>
      <c r="AS10" s="21">
        <v>0</v>
      </c>
      <c r="AT10" s="21">
        <v>0</v>
      </c>
      <c r="AU10" s="21">
        <v>1</v>
      </c>
      <c r="AV10" s="21">
        <v>0</v>
      </c>
      <c r="AW10" s="21">
        <v>6.33</v>
      </c>
      <c r="AX10" s="21">
        <v>4.7475000000000005</v>
      </c>
      <c r="AY10" s="21">
        <v>0</v>
      </c>
      <c r="AZ10" s="130">
        <v>0</v>
      </c>
      <c r="BA10" s="104"/>
      <c r="BB10" s="26">
        <v>1</v>
      </c>
      <c r="BC10" s="26"/>
      <c r="BD10" s="26"/>
      <c r="BE10" s="26"/>
      <c r="BF10" s="26"/>
      <c r="BG10" s="26"/>
      <c r="BH10" s="78"/>
      <c r="BI10" s="78"/>
      <c r="BJ10" s="78"/>
      <c r="BK10" s="26"/>
      <c r="BL10" s="26">
        <v>1</v>
      </c>
      <c r="BM10" s="56"/>
      <c r="BN10" s="61"/>
      <c r="BO10" s="59"/>
      <c r="BP10" s="59"/>
      <c r="BQ10" s="80"/>
      <c r="BR10" s="59"/>
      <c r="BS10" s="25"/>
      <c r="BT10" s="26">
        <v>1</v>
      </c>
      <c r="BU10" s="26"/>
      <c r="BV10" s="26"/>
      <c r="BW10" s="26"/>
      <c r="BX10" s="26"/>
      <c r="BY10" s="26"/>
      <c r="BZ10" s="78"/>
      <c r="CA10" s="78"/>
      <c r="CB10" s="78"/>
      <c r="CC10" s="26"/>
      <c r="CD10" s="26">
        <v>1</v>
      </c>
      <c r="CE10" s="56"/>
      <c r="CF10" s="61"/>
      <c r="CG10" s="59"/>
      <c r="CH10" s="59"/>
      <c r="CI10" s="79"/>
      <c r="CJ10" s="60"/>
      <c r="CK10" s="104">
        <v>3188</v>
      </c>
      <c r="CL10" s="26">
        <v>3249</v>
      </c>
      <c r="CM10" s="26">
        <v>26</v>
      </c>
      <c r="CN10" s="26">
        <v>12</v>
      </c>
      <c r="CO10" s="26">
        <v>381</v>
      </c>
      <c r="CP10" s="26">
        <v>222</v>
      </c>
      <c r="CQ10" s="26">
        <v>66.3</v>
      </c>
      <c r="CR10" s="26">
        <v>4</v>
      </c>
      <c r="CS10" s="26">
        <v>4.3</v>
      </c>
      <c r="CT10" s="78">
        <v>38.9</v>
      </c>
      <c r="CU10" s="26">
        <v>-3</v>
      </c>
      <c r="CV10" s="26">
        <v>2545</v>
      </c>
      <c r="CW10" s="26">
        <v>10</v>
      </c>
      <c r="CX10" s="61">
        <v>-0.2</v>
      </c>
      <c r="CY10" s="26">
        <v>1</v>
      </c>
      <c r="CZ10" s="26">
        <v>0</v>
      </c>
      <c r="DA10" s="26">
        <v>0.14000000000000001</v>
      </c>
      <c r="DB10" s="107">
        <v>0</v>
      </c>
      <c r="DC10" s="104">
        <v>3242</v>
      </c>
      <c r="DD10" s="26">
        <v>3602</v>
      </c>
      <c r="DE10" s="26">
        <v>16</v>
      </c>
      <c r="DF10" s="26">
        <v>5</v>
      </c>
      <c r="DG10" s="26">
        <v>391</v>
      </c>
      <c r="DH10" s="26">
        <v>238</v>
      </c>
      <c r="DI10" s="26">
        <v>69.900000000000006</v>
      </c>
      <c r="DJ10" s="26">
        <v>4.9000000000000004</v>
      </c>
      <c r="DK10" s="26">
        <v>3.7</v>
      </c>
      <c r="DL10" s="78">
        <v>48.4</v>
      </c>
      <c r="DM10" s="26">
        <v>-14</v>
      </c>
      <c r="DN10" s="26">
        <v>1709</v>
      </c>
      <c r="DO10" s="26">
        <v>18</v>
      </c>
      <c r="DP10" s="61">
        <v>-0.7</v>
      </c>
      <c r="DQ10" s="26">
        <v>2</v>
      </c>
      <c r="DR10" s="26">
        <v>0</v>
      </c>
      <c r="DS10" s="26">
        <v>0.48</v>
      </c>
      <c r="DT10" s="107">
        <v>0</v>
      </c>
      <c r="DU10" s="104">
        <v>3532</v>
      </c>
      <c r="DV10" s="26">
        <v>3564</v>
      </c>
      <c r="DW10" s="26">
        <v>27</v>
      </c>
      <c r="DX10" s="26">
        <v>7</v>
      </c>
      <c r="DY10" s="26">
        <v>422</v>
      </c>
      <c r="DZ10" s="26">
        <v>261</v>
      </c>
      <c r="EA10" s="26">
        <v>71</v>
      </c>
      <c r="EB10" s="26">
        <v>4.5999999999999996</v>
      </c>
      <c r="EC10" s="26">
        <v>2.6</v>
      </c>
      <c r="ED10" s="78">
        <v>40.5</v>
      </c>
      <c r="EE10" s="26">
        <v>15</v>
      </c>
      <c r="EF10" s="26">
        <v>2142</v>
      </c>
      <c r="EG10" s="26">
        <v>21</v>
      </c>
      <c r="EH10" s="61">
        <v>0.6</v>
      </c>
      <c r="EI10" s="26">
        <v>1</v>
      </c>
      <c r="EJ10" s="26">
        <v>0</v>
      </c>
      <c r="EK10" s="26">
        <v>0.62</v>
      </c>
      <c r="EL10" s="107">
        <v>1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8</v>
      </c>
      <c r="B11" s="151" t="s">
        <v>167</v>
      </c>
      <c r="C11" s="11">
        <v>4.0014687500000008</v>
      </c>
      <c r="D11" s="45" t="s">
        <v>174</v>
      </c>
      <c r="E11" s="14">
        <v>4</v>
      </c>
      <c r="F11" s="44">
        <v>34458</v>
      </c>
      <c r="G11" s="15">
        <v>31.421917808219177</v>
      </c>
      <c r="H11" s="15" t="s">
        <v>349</v>
      </c>
      <c r="I11" s="15">
        <v>22.997260273972604</v>
      </c>
      <c r="J11" s="15" t="s">
        <v>352</v>
      </c>
      <c r="K11" s="45">
        <v>74</v>
      </c>
      <c r="L11" s="45">
        <v>225</v>
      </c>
      <c r="M11" s="45">
        <v>4.82</v>
      </c>
      <c r="N11" s="157">
        <v>5</v>
      </c>
      <c r="O11" s="167">
        <v>0</v>
      </c>
      <c r="P11" s="168">
        <v>0</v>
      </c>
      <c r="Q11" s="168">
        <v>1.6815374056280027E-2</v>
      </c>
      <c r="R11" s="168">
        <v>0.92816787732041972</v>
      </c>
      <c r="S11" s="168">
        <v>0.99063150589868143</v>
      </c>
      <c r="T11" s="169">
        <v>0.99063150589868143</v>
      </c>
      <c r="U11" s="169">
        <v>0.89156835530881329</v>
      </c>
      <c r="V11" s="169">
        <v>0.14121699196326062</v>
      </c>
      <c r="W11" s="169">
        <v>0.11669421487603306</v>
      </c>
      <c r="X11" s="169">
        <v>0.12895560341964685</v>
      </c>
      <c r="Y11" s="18">
        <v>0.11606004307768217</v>
      </c>
      <c r="Z11" s="19">
        <v>21.339726027397262</v>
      </c>
      <c r="AA11" s="20">
        <v>83.37279494938997</v>
      </c>
      <c r="AB11" s="71">
        <v>0.61635220125786161</v>
      </c>
      <c r="AC11" s="102">
        <v>15.432432432432432</v>
      </c>
      <c r="AD11" s="71">
        <v>0.73</v>
      </c>
      <c r="AE11" s="71">
        <v>8.1000000000000003E-2</v>
      </c>
      <c r="AF11" s="71">
        <v>4.5999999999999999E-2</v>
      </c>
      <c r="AG11" s="70">
        <v>0.54799999999999993</v>
      </c>
      <c r="AH11" s="20">
        <v>5.2</v>
      </c>
      <c r="AI11" s="20">
        <v>5.8823529411764705E-2</v>
      </c>
      <c r="AJ11" s="76">
        <v>2.59</v>
      </c>
      <c r="AK11" s="21">
        <v>2</v>
      </c>
      <c r="AL11" s="21">
        <v>10</v>
      </c>
      <c r="AM11" s="21">
        <v>3</v>
      </c>
      <c r="AN11" s="21">
        <v>8</v>
      </c>
      <c r="AO11" s="21">
        <v>0</v>
      </c>
      <c r="AP11" s="21">
        <v>7</v>
      </c>
      <c r="AQ11" s="21">
        <v>4</v>
      </c>
      <c r="AR11" s="21">
        <v>4</v>
      </c>
      <c r="AS11" s="21">
        <v>0</v>
      </c>
      <c r="AT11" s="21">
        <v>5</v>
      </c>
      <c r="AU11" s="21">
        <v>1</v>
      </c>
      <c r="AV11" s="21">
        <v>0</v>
      </c>
      <c r="AW11" s="21">
        <v>8.49</v>
      </c>
      <c r="AX11" s="21">
        <v>6.7920000000000007</v>
      </c>
      <c r="AY11" s="21">
        <v>0.48749999999999999</v>
      </c>
      <c r="AZ11" s="130">
        <v>0.24374999999999999</v>
      </c>
      <c r="BA11" s="104"/>
      <c r="BB11" s="26">
        <v>1</v>
      </c>
      <c r="BC11" s="26"/>
      <c r="BD11" s="26"/>
      <c r="BE11" s="26"/>
      <c r="BF11" s="26"/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59"/>
      <c r="BS11" s="25"/>
      <c r="BT11" s="26">
        <v>1</v>
      </c>
      <c r="BU11" s="26"/>
      <c r="BV11" s="26"/>
      <c r="BW11" s="26"/>
      <c r="BX11" s="26"/>
      <c r="BY11" s="26"/>
      <c r="BZ11" s="78"/>
      <c r="CA11" s="78"/>
      <c r="CB11" s="78"/>
      <c r="CC11" s="26"/>
      <c r="CD11" s="26">
        <v>1</v>
      </c>
      <c r="CE11" s="56"/>
      <c r="CF11" s="61"/>
      <c r="CG11" s="59"/>
      <c r="CH11" s="59"/>
      <c r="CI11" s="79"/>
      <c r="CJ11" s="60"/>
      <c r="CK11" s="104">
        <v>49</v>
      </c>
      <c r="CL11" s="26">
        <v>2914</v>
      </c>
      <c r="CM11" s="26">
        <v>0</v>
      </c>
      <c r="CN11" s="26">
        <v>0</v>
      </c>
      <c r="CO11" s="26">
        <v>21</v>
      </c>
      <c r="CP11" s="26">
        <v>10</v>
      </c>
      <c r="CQ11" s="26">
        <v>62.5</v>
      </c>
      <c r="CR11" s="26">
        <v>0</v>
      </c>
      <c r="CS11" s="26">
        <v>4</v>
      </c>
      <c r="CT11" s="78">
        <v>0</v>
      </c>
      <c r="CU11" s="26">
        <v>25</v>
      </c>
      <c r="CV11" s="26">
        <v>2218</v>
      </c>
      <c r="CW11" s="26">
        <v>6</v>
      </c>
      <c r="CX11" s="61">
        <v>2.8</v>
      </c>
      <c r="CY11" s="26">
        <v>1</v>
      </c>
      <c r="CZ11" s="26">
        <v>3</v>
      </c>
      <c r="DA11" s="26">
        <v>2.56</v>
      </c>
      <c r="DB11" s="107">
        <v>1</v>
      </c>
      <c r="DC11" s="104">
        <v>2300</v>
      </c>
      <c r="DD11" s="26">
        <v>2478</v>
      </c>
      <c r="DE11" s="26">
        <v>20</v>
      </c>
      <c r="DF11" s="26">
        <v>8</v>
      </c>
      <c r="DG11" s="26">
        <v>318</v>
      </c>
      <c r="DH11" s="26">
        <v>196</v>
      </c>
      <c r="DI11" s="26">
        <v>73</v>
      </c>
      <c r="DJ11" s="26">
        <v>7.3</v>
      </c>
      <c r="DK11" s="26">
        <v>6.2</v>
      </c>
      <c r="DL11" s="78">
        <v>42.6</v>
      </c>
      <c r="DM11" s="26">
        <v>369</v>
      </c>
      <c r="DN11" s="26">
        <v>2613</v>
      </c>
      <c r="DO11" s="26">
        <v>38</v>
      </c>
      <c r="DP11" s="61">
        <v>5.2</v>
      </c>
      <c r="DQ11" s="26">
        <v>1</v>
      </c>
      <c r="DR11" s="26">
        <v>1</v>
      </c>
      <c r="DS11" s="26">
        <v>1.92</v>
      </c>
      <c r="DT11" s="107">
        <v>14</v>
      </c>
      <c r="DU11" s="104">
        <v>2855</v>
      </c>
      <c r="DV11" s="26">
        <v>2882</v>
      </c>
      <c r="DW11" s="26">
        <v>27</v>
      </c>
      <c r="DX11" s="26">
        <v>7</v>
      </c>
      <c r="DY11" s="26">
        <v>311</v>
      </c>
      <c r="DZ11" s="26">
        <v>185</v>
      </c>
      <c r="EA11" s="26">
        <v>72</v>
      </c>
      <c r="EB11" s="26">
        <v>8.1</v>
      </c>
      <c r="EC11" s="26">
        <v>4.5999999999999996</v>
      </c>
      <c r="ED11" s="78">
        <v>54.8</v>
      </c>
      <c r="EE11" s="26">
        <v>353</v>
      </c>
      <c r="EF11" s="26">
        <v>3025</v>
      </c>
      <c r="EG11" s="26">
        <v>34</v>
      </c>
      <c r="EH11" s="61">
        <v>5</v>
      </c>
      <c r="EI11" s="26">
        <v>3</v>
      </c>
      <c r="EJ11" s="26">
        <v>2</v>
      </c>
      <c r="EK11" s="26">
        <v>2.59</v>
      </c>
      <c r="EL11" s="107">
        <v>10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169</v>
      </c>
      <c r="C12" s="11">
        <v>3.5850000000000004</v>
      </c>
      <c r="D12" s="45" t="s">
        <v>150</v>
      </c>
      <c r="E12" s="14">
        <v>4</v>
      </c>
      <c r="F12" s="44">
        <v>34350</v>
      </c>
      <c r="G12" s="15">
        <v>31.717808219178082</v>
      </c>
      <c r="H12" s="15" t="s">
        <v>336</v>
      </c>
      <c r="I12" s="15">
        <v>23.293150684931508</v>
      </c>
      <c r="J12" s="15" t="s">
        <v>327</v>
      </c>
      <c r="K12" s="45">
        <v>75</v>
      </c>
      <c r="L12" s="45">
        <v>232</v>
      </c>
      <c r="M12" s="45">
        <v>4.8</v>
      </c>
      <c r="N12" s="157">
        <v>0</v>
      </c>
      <c r="O12" s="167">
        <v>0</v>
      </c>
      <c r="P12" s="168">
        <v>0</v>
      </c>
      <c r="Q12" s="168">
        <v>0</v>
      </c>
      <c r="R12" s="168">
        <v>0</v>
      </c>
      <c r="S12" s="168">
        <v>0.96781232951445717</v>
      </c>
      <c r="T12" s="169">
        <v>0.96781232951445717</v>
      </c>
      <c r="U12" s="169">
        <v>0.87103109656301148</v>
      </c>
      <c r="V12" s="169">
        <v>0</v>
      </c>
      <c r="W12" s="169">
        <v>0.35955459770114945</v>
      </c>
      <c r="X12" s="169">
        <v>0.35955459770114945</v>
      </c>
      <c r="Y12" s="18">
        <v>0.32359913793103451</v>
      </c>
      <c r="Z12" s="19">
        <v>22.638356164383563</v>
      </c>
      <c r="AA12" s="20">
        <v>87.408371913580254</v>
      </c>
      <c r="AB12" s="71">
        <v>0.62997658079625296</v>
      </c>
      <c r="AC12" s="102">
        <v>13.189591078066915</v>
      </c>
      <c r="AD12" s="71">
        <v>0.71400000000000008</v>
      </c>
      <c r="AE12" s="71">
        <v>5.5999999999999994E-2</v>
      </c>
      <c r="AF12" s="71">
        <v>3.5000000000000003E-2</v>
      </c>
      <c r="AG12" s="70">
        <v>0.52</v>
      </c>
      <c r="AH12" s="20">
        <v>5.4</v>
      </c>
      <c r="AI12" s="20">
        <v>0.16</v>
      </c>
      <c r="AJ12" s="76">
        <v>3.35</v>
      </c>
      <c r="AK12" s="21">
        <v>0</v>
      </c>
      <c r="AL12" s="21">
        <v>7</v>
      </c>
      <c r="AM12" s="21">
        <v>1</v>
      </c>
      <c r="AN12" s="21">
        <v>3</v>
      </c>
      <c r="AO12" s="21">
        <v>5</v>
      </c>
      <c r="AP12" s="21">
        <v>6</v>
      </c>
      <c r="AQ12" s="21">
        <v>10</v>
      </c>
      <c r="AR12" s="21">
        <v>4</v>
      </c>
      <c r="AS12" s="21">
        <v>3</v>
      </c>
      <c r="AT12" s="21">
        <v>7</v>
      </c>
      <c r="AU12" s="21">
        <v>0</v>
      </c>
      <c r="AV12" s="21">
        <v>0</v>
      </c>
      <c r="AW12" s="21">
        <v>6.2700000000000005</v>
      </c>
      <c r="AX12" s="21">
        <v>6.2700000000000005</v>
      </c>
      <c r="AY12" s="21">
        <v>0.9</v>
      </c>
      <c r="AZ12" s="130">
        <v>0.9</v>
      </c>
      <c r="BA12" s="104"/>
      <c r="BB12" s="26">
        <v>1</v>
      </c>
      <c r="BC12" s="26"/>
      <c r="BD12" s="26"/>
      <c r="BE12" s="26"/>
      <c r="BF12" s="26"/>
      <c r="BG12" s="26"/>
      <c r="BH12" s="78"/>
      <c r="BI12" s="78"/>
      <c r="BJ12" s="78"/>
      <c r="BK12" s="26"/>
      <c r="BL12" s="26">
        <v>1</v>
      </c>
      <c r="BM12" s="56"/>
      <c r="BN12" s="61"/>
      <c r="BO12" s="59"/>
      <c r="BP12" s="59"/>
      <c r="BQ12" s="80"/>
      <c r="BR12" s="59"/>
      <c r="BS12" s="25"/>
      <c r="BT12" s="26">
        <v>1</v>
      </c>
      <c r="BU12" s="26"/>
      <c r="BV12" s="26"/>
      <c r="BW12" s="26"/>
      <c r="BX12" s="26"/>
      <c r="BY12" s="26"/>
      <c r="BZ12" s="78"/>
      <c r="CA12" s="78"/>
      <c r="CB12" s="78"/>
      <c r="CC12" s="26"/>
      <c r="CD12" s="26">
        <v>1</v>
      </c>
      <c r="CE12" s="56"/>
      <c r="CF12" s="61"/>
      <c r="CG12" s="59"/>
      <c r="CH12" s="59"/>
      <c r="CI12" s="79"/>
      <c r="CJ12" s="60"/>
      <c r="CK12" s="104"/>
      <c r="CL12" s="26">
        <v>1</v>
      </c>
      <c r="CM12" s="26"/>
      <c r="CN12" s="26"/>
      <c r="CO12" s="26"/>
      <c r="CP12" s="26"/>
      <c r="CQ12" s="26"/>
      <c r="CR12" s="26"/>
      <c r="CS12" s="26"/>
      <c r="CT12" s="78"/>
      <c r="CU12" s="26"/>
      <c r="CV12" s="26">
        <v>1</v>
      </c>
      <c r="CW12" s="26"/>
      <c r="CX12" s="61"/>
      <c r="CY12" s="26"/>
      <c r="CZ12" s="26"/>
      <c r="DA12" s="26"/>
      <c r="DB12" s="107"/>
      <c r="DC12" s="104"/>
      <c r="DD12" s="26">
        <v>1</v>
      </c>
      <c r="DE12" s="26"/>
      <c r="DF12" s="26"/>
      <c r="DG12" s="26"/>
      <c r="DH12" s="26"/>
      <c r="DI12" s="26"/>
      <c r="DJ12" s="26"/>
      <c r="DK12" s="26"/>
      <c r="DL12" s="78"/>
      <c r="DM12" s="26"/>
      <c r="DN12" s="26">
        <v>1</v>
      </c>
      <c r="DO12" s="26"/>
      <c r="DP12" s="61"/>
      <c r="DQ12" s="26"/>
      <c r="DR12" s="26"/>
      <c r="DS12" s="26"/>
      <c r="DT12" s="107"/>
      <c r="DU12" s="104">
        <v>3548</v>
      </c>
      <c r="DV12" s="26">
        <v>3666</v>
      </c>
      <c r="DW12" s="26">
        <v>29</v>
      </c>
      <c r="DX12" s="26">
        <v>8</v>
      </c>
      <c r="DY12" s="26">
        <v>427</v>
      </c>
      <c r="DZ12" s="26">
        <v>269</v>
      </c>
      <c r="EA12" s="26">
        <v>71.400000000000006</v>
      </c>
      <c r="EB12" s="26">
        <v>5.6</v>
      </c>
      <c r="EC12" s="26">
        <v>3.5</v>
      </c>
      <c r="ED12" s="78">
        <v>52</v>
      </c>
      <c r="EE12" s="26">
        <v>1001</v>
      </c>
      <c r="EF12" s="26">
        <v>2784</v>
      </c>
      <c r="EG12" s="26">
        <v>150</v>
      </c>
      <c r="EH12" s="61">
        <v>5.4</v>
      </c>
      <c r="EI12" s="26">
        <v>12</v>
      </c>
      <c r="EJ12" s="26">
        <v>24</v>
      </c>
      <c r="EK12" s="26">
        <v>3.35</v>
      </c>
      <c r="EL12" s="107">
        <v>38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358</v>
      </c>
      <c r="C13" s="11">
        <v>3.4275000000000002</v>
      </c>
      <c r="D13" s="45" t="s">
        <v>156</v>
      </c>
      <c r="E13" s="14">
        <v>2</v>
      </c>
      <c r="F13" s="44">
        <v>34289</v>
      </c>
      <c r="G13" s="15">
        <v>31.884931506849316</v>
      </c>
      <c r="H13" s="15" t="s">
        <v>349</v>
      </c>
      <c r="I13" s="15">
        <v>23.460273972602739</v>
      </c>
      <c r="J13" s="15" t="s">
        <v>331</v>
      </c>
      <c r="K13" s="51">
        <v>74</v>
      </c>
      <c r="L13" s="51">
        <v>219</v>
      </c>
      <c r="M13" s="51">
        <v>4.8</v>
      </c>
      <c r="N13" s="157">
        <v>3</v>
      </c>
      <c r="O13" s="167">
        <v>0</v>
      </c>
      <c r="P13" s="168">
        <v>6.9867291178766583E-2</v>
      </c>
      <c r="Q13" s="168">
        <v>0.20999675430055176</v>
      </c>
      <c r="R13" s="168">
        <v>0.98357791754018165</v>
      </c>
      <c r="S13" s="168">
        <v>0.96634856855851325</v>
      </c>
      <c r="T13" s="169">
        <v>0.97496324304934745</v>
      </c>
      <c r="U13" s="169">
        <v>0.97496324304934745</v>
      </c>
      <c r="V13" s="169">
        <v>0.15150416817687568</v>
      </c>
      <c r="W13" s="169">
        <v>7.9300528670191134E-2</v>
      </c>
      <c r="X13" s="169">
        <v>0.1154023484235334</v>
      </c>
      <c r="Y13" s="18">
        <v>0.1154023484235334</v>
      </c>
      <c r="Z13" s="19">
        <v>21.802739726027397</v>
      </c>
      <c r="AA13" s="20">
        <v>82.510489004629633</v>
      </c>
      <c r="AB13" s="71">
        <v>0.61095890410958908</v>
      </c>
      <c r="AC13" s="102">
        <v>11.31764705882353</v>
      </c>
      <c r="AD13" s="71">
        <v>0.73499999999999999</v>
      </c>
      <c r="AE13" s="71">
        <v>4.2000000000000003E-2</v>
      </c>
      <c r="AF13" s="71">
        <v>2.6000000000000002E-2</v>
      </c>
      <c r="AG13" s="70">
        <v>0.44799999999999995</v>
      </c>
      <c r="AH13" s="20">
        <v>4.8</v>
      </c>
      <c r="AI13" s="20">
        <v>8.1081081081081086E-2</v>
      </c>
      <c r="AJ13" s="76">
        <v>2.66</v>
      </c>
      <c r="AK13" s="21">
        <v>1</v>
      </c>
      <c r="AL13" s="21">
        <v>3</v>
      </c>
      <c r="AM13" s="21">
        <v>3</v>
      </c>
      <c r="AN13" s="21">
        <v>0</v>
      </c>
      <c r="AO13" s="21">
        <v>8</v>
      </c>
      <c r="AP13" s="21">
        <v>2</v>
      </c>
      <c r="AQ13" s="21">
        <v>4</v>
      </c>
      <c r="AR13" s="21">
        <v>3</v>
      </c>
      <c r="AS13" s="21">
        <v>0</v>
      </c>
      <c r="AT13" s="21">
        <v>5</v>
      </c>
      <c r="AU13" s="21">
        <v>3</v>
      </c>
      <c r="AV13" s="21">
        <v>0</v>
      </c>
      <c r="AW13" s="21">
        <v>4.54</v>
      </c>
      <c r="AX13" s="21">
        <v>3.4050000000000002</v>
      </c>
      <c r="AY13" s="21">
        <v>0.45</v>
      </c>
      <c r="AZ13" s="130">
        <v>0</v>
      </c>
      <c r="BA13" s="104"/>
      <c r="BB13" s="26">
        <v>1</v>
      </c>
      <c r="BC13" s="26"/>
      <c r="BD13" s="26"/>
      <c r="BE13" s="26"/>
      <c r="BF13" s="26"/>
      <c r="BG13" s="26"/>
      <c r="BH13" s="78"/>
      <c r="BI13" s="78"/>
      <c r="BJ13" s="78"/>
      <c r="BK13" s="26"/>
      <c r="BL13" s="26">
        <v>1</v>
      </c>
      <c r="BM13" s="56"/>
      <c r="BN13" s="61"/>
      <c r="BO13" s="59"/>
      <c r="BP13" s="59"/>
      <c r="BQ13" s="80"/>
      <c r="BR13" s="59"/>
      <c r="BS13" s="25">
        <v>179</v>
      </c>
      <c r="BT13" s="26">
        <v>2562</v>
      </c>
      <c r="BU13" s="26">
        <v>1</v>
      </c>
      <c r="BV13" s="26">
        <v>2</v>
      </c>
      <c r="BW13" s="26">
        <v>27</v>
      </c>
      <c r="BX13" s="26">
        <v>9</v>
      </c>
      <c r="BY13" s="26"/>
      <c r="BZ13" s="78"/>
      <c r="CA13" s="78"/>
      <c r="CB13" s="78"/>
      <c r="CC13" s="26"/>
      <c r="CD13" s="26">
        <v>1</v>
      </c>
      <c r="CE13" s="56"/>
      <c r="CF13" s="61"/>
      <c r="CG13" s="59"/>
      <c r="CH13" s="59"/>
      <c r="CI13" s="79"/>
      <c r="CJ13" s="60"/>
      <c r="CK13" s="104">
        <v>647</v>
      </c>
      <c r="CL13" s="26">
        <v>3081</v>
      </c>
      <c r="CM13" s="26">
        <v>5</v>
      </c>
      <c r="CN13" s="26">
        <v>2</v>
      </c>
      <c r="CO13" s="26">
        <v>92</v>
      </c>
      <c r="CP13" s="26">
        <v>52</v>
      </c>
      <c r="CQ13" s="26">
        <v>69</v>
      </c>
      <c r="CR13" s="26">
        <v>6.1</v>
      </c>
      <c r="CS13" s="26">
        <v>5.4</v>
      </c>
      <c r="CT13" s="78">
        <v>53.3</v>
      </c>
      <c r="CU13" s="26">
        <v>180</v>
      </c>
      <c r="CV13" s="26">
        <v>2289</v>
      </c>
      <c r="CW13" s="26">
        <v>16</v>
      </c>
      <c r="CX13" s="61">
        <v>6.9</v>
      </c>
      <c r="CY13" s="26">
        <v>0</v>
      </c>
      <c r="CZ13" s="26">
        <v>3</v>
      </c>
      <c r="DA13" s="26">
        <v>1.65</v>
      </c>
      <c r="DB13" s="107">
        <v>7</v>
      </c>
      <c r="DC13" s="104">
        <v>2815</v>
      </c>
      <c r="DD13" s="26">
        <v>2862</v>
      </c>
      <c r="DE13" s="26">
        <v>17</v>
      </c>
      <c r="DF13" s="26">
        <v>5</v>
      </c>
      <c r="DG13" s="26">
        <v>365</v>
      </c>
      <c r="DH13" s="26">
        <v>223</v>
      </c>
      <c r="DI13" s="26">
        <v>71.900000000000006</v>
      </c>
      <c r="DJ13" s="26">
        <v>3.6</v>
      </c>
      <c r="DK13" s="26">
        <v>2.6</v>
      </c>
      <c r="DL13" s="78">
        <v>40.799999999999997</v>
      </c>
      <c r="DM13" s="26">
        <v>418</v>
      </c>
      <c r="DN13" s="26">
        <v>2759</v>
      </c>
      <c r="DO13" s="26">
        <v>48</v>
      </c>
      <c r="DP13" s="61">
        <v>4.8</v>
      </c>
      <c r="DQ13" s="26">
        <v>6</v>
      </c>
      <c r="DR13" s="26">
        <v>2</v>
      </c>
      <c r="DS13" s="26">
        <v>2.66</v>
      </c>
      <c r="DT13" s="107">
        <v>13</v>
      </c>
      <c r="DU13" s="104">
        <v>1924</v>
      </c>
      <c r="DV13" s="26">
        <v>1991</v>
      </c>
      <c r="DW13" s="26">
        <v>17</v>
      </c>
      <c r="DX13" s="26">
        <v>10</v>
      </c>
      <c r="DY13" s="26">
        <v>304</v>
      </c>
      <c r="DZ13" s="26">
        <v>170</v>
      </c>
      <c r="EA13" s="26">
        <v>73.5</v>
      </c>
      <c r="EB13" s="26">
        <v>4.2</v>
      </c>
      <c r="EC13" s="26">
        <v>3.3</v>
      </c>
      <c r="ED13" s="78">
        <v>44.8</v>
      </c>
      <c r="EE13" s="26">
        <v>195</v>
      </c>
      <c r="EF13" s="26">
        <v>2459</v>
      </c>
      <c r="EG13" s="26">
        <v>37</v>
      </c>
      <c r="EH13" s="61">
        <v>3.2</v>
      </c>
      <c r="EI13" s="26">
        <v>2</v>
      </c>
      <c r="EJ13" s="26">
        <v>3</v>
      </c>
      <c r="EK13" s="26">
        <v>1.51</v>
      </c>
      <c r="EL13" s="107">
        <v>7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171</v>
      </c>
      <c r="C14" s="11">
        <v>2.26125</v>
      </c>
      <c r="D14" s="45" t="s">
        <v>148</v>
      </c>
      <c r="E14" s="14">
        <v>3</v>
      </c>
      <c r="F14" s="44">
        <v>34358</v>
      </c>
      <c r="G14" s="15">
        <v>31.695890410958903</v>
      </c>
      <c r="H14" s="15" t="s">
        <v>349</v>
      </c>
      <c r="I14" s="15">
        <v>23.271232876712329</v>
      </c>
      <c r="J14" s="15" t="s">
        <v>330</v>
      </c>
      <c r="K14" s="45">
        <v>74</v>
      </c>
      <c r="L14" s="45">
        <v>203</v>
      </c>
      <c r="M14" s="45">
        <v>4.68</v>
      </c>
      <c r="N14" s="157">
        <v>0</v>
      </c>
      <c r="O14" s="167">
        <v>0</v>
      </c>
      <c r="P14" s="168">
        <v>9.1473864610111394E-2</v>
      </c>
      <c r="Q14" s="168">
        <v>0.16901408450704225</v>
      </c>
      <c r="R14" s="168">
        <v>0.55951115834218912</v>
      </c>
      <c r="S14" s="168">
        <v>0.58187294633077769</v>
      </c>
      <c r="T14" s="169">
        <v>0.58187294633077769</v>
      </c>
      <c r="U14" s="169">
        <v>0.52368565169769998</v>
      </c>
      <c r="V14" s="169">
        <v>9.4841545223224619E-2</v>
      </c>
      <c r="W14" s="169">
        <v>0.17453548583612549</v>
      </c>
      <c r="X14" s="169">
        <v>0.17453548583612549</v>
      </c>
      <c r="Y14" s="18">
        <v>0.15708193725251296</v>
      </c>
      <c r="Z14" s="19">
        <v>21.613698630136987</v>
      </c>
      <c r="AA14" s="20">
        <v>84.633562336977604</v>
      </c>
      <c r="AB14" s="71">
        <v>0.59499999999999997</v>
      </c>
      <c r="AC14" s="102">
        <v>13.980263157894736</v>
      </c>
      <c r="AD14" s="71">
        <v>0.70799999999999996</v>
      </c>
      <c r="AE14" s="71">
        <v>8.4000000000000005E-2</v>
      </c>
      <c r="AF14" s="71">
        <v>5.2000000000000005E-2</v>
      </c>
      <c r="AG14" s="70">
        <v>0.47299999999999998</v>
      </c>
      <c r="AH14" s="20">
        <v>8.9</v>
      </c>
      <c r="AI14" s="20">
        <v>0.27027027027027029</v>
      </c>
      <c r="AJ14" s="76">
        <v>4.1100000000000003</v>
      </c>
      <c r="AK14" s="21">
        <v>1</v>
      </c>
      <c r="AL14" s="21">
        <v>9</v>
      </c>
      <c r="AM14" s="21">
        <v>0</v>
      </c>
      <c r="AN14" s="21">
        <v>8</v>
      </c>
      <c r="AO14" s="21">
        <v>0</v>
      </c>
      <c r="AP14" s="21">
        <v>4</v>
      </c>
      <c r="AQ14" s="21">
        <v>7</v>
      </c>
      <c r="AR14" s="21">
        <v>10</v>
      </c>
      <c r="AS14" s="21">
        <v>9</v>
      </c>
      <c r="AT14" s="21">
        <v>10</v>
      </c>
      <c r="AU14" s="21">
        <v>0</v>
      </c>
      <c r="AV14" s="21">
        <v>0</v>
      </c>
      <c r="AW14" s="21">
        <v>6.43</v>
      </c>
      <c r="AX14" s="21">
        <v>4.8224999999999998</v>
      </c>
      <c r="AY14" s="21">
        <v>1.35</v>
      </c>
      <c r="AZ14" s="130">
        <v>0</v>
      </c>
      <c r="BA14" s="104"/>
      <c r="BB14" s="26">
        <v>1</v>
      </c>
      <c r="BC14" s="26"/>
      <c r="BD14" s="26"/>
      <c r="BE14" s="26"/>
      <c r="BF14" s="26"/>
      <c r="BG14" s="26"/>
      <c r="BH14" s="78"/>
      <c r="BI14" s="78"/>
      <c r="BJ14" s="78"/>
      <c r="BK14" s="26"/>
      <c r="BL14" s="26">
        <v>1</v>
      </c>
      <c r="BM14" s="56"/>
      <c r="BN14" s="61"/>
      <c r="BO14" s="59"/>
      <c r="BP14" s="59"/>
      <c r="BQ14" s="80"/>
      <c r="BR14" s="59"/>
      <c r="BS14" s="25">
        <v>427</v>
      </c>
      <c r="BT14" s="26">
        <v>4668</v>
      </c>
      <c r="BU14" s="26">
        <v>3</v>
      </c>
      <c r="BV14" s="26">
        <v>3</v>
      </c>
      <c r="BW14" s="26">
        <v>43</v>
      </c>
      <c r="BX14" s="26">
        <v>26</v>
      </c>
      <c r="BY14" s="26"/>
      <c r="BZ14" s="78"/>
      <c r="CA14" s="78"/>
      <c r="CB14" s="78"/>
      <c r="CC14" s="26"/>
      <c r="CD14" s="26">
        <v>1</v>
      </c>
      <c r="CE14" s="56"/>
      <c r="CF14" s="61"/>
      <c r="CG14" s="59"/>
      <c r="CH14" s="59"/>
      <c r="CI14" s="79"/>
      <c r="CJ14" s="60"/>
      <c r="CK14" s="104">
        <v>804</v>
      </c>
      <c r="CL14" s="26">
        <v>4757</v>
      </c>
      <c r="CM14" s="26">
        <v>8</v>
      </c>
      <c r="CN14" s="26">
        <v>1</v>
      </c>
      <c r="CO14" s="26">
        <v>85</v>
      </c>
      <c r="CP14" s="26">
        <v>48</v>
      </c>
      <c r="CQ14" s="26">
        <v>64.599999999999994</v>
      </c>
      <c r="CR14" s="26">
        <v>9.1999999999999993</v>
      </c>
      <c r="CS14" s="26">
        <v>3.3</v>
      </c>
      <c r="CT14" s="78">
        <v>37.5</v>
      </c>
      <c r="CU14" s="26">
        <v>192</v>
      </c>
      <c r="CV14" s="26">
        <v>2950</v>
      </c>
      <c r="CW14" s="26">
        <v>33</v>
      </c>
      <c r="CX14" s="61">
        <v>5.3</v>
      </c>
      <c r="CY14" s="26">
        <v>3</v>
      </c>
      <c r="CZ14" s="26">
        <v>2</v>
      </c>
      <c r="DA14" s="26">
        <v>1.64</v>
      </c>
      <c r="DB14" s="107">
        <v>8</v>
      </c>
      <c r="DC14" s="104">
        <v>2106</v>
      </c>
      <c r="DD14" s="26">
        <v>3764</v>
      </c>
      <c r="DE14" s="26">
        <v>29</v>
      </c>
      <c r="DF14" s="26">
        <v>6</v>
      </c>
      <c r="DG14" s="26">
        <v>200</v>
      </c>
      <c r="DH14" s="26">
        <v>119</v>
      </c>
      <c r="DI14" s="26">
        <v>70.8</v>
      </c>
      <c r="DJ14" s="26">
        <v>8.4</v>
      </c>
      <c r="DK14" s="26">
        <v>5.3</v>
      </c>
      <c r="DL14" s="78">
        <v>47.3</v>
      </c>
      <c r="DM14" s="26">
        <v>410</v>
      </c>
      <c r="DN14" s="26">
        <v>4323</v>
      </c>
      <c r="DO14" s="26">
        <v>37</v>
      </c>
      <c r="DP14" s="61">
        <v>8.9</v>
      </c>
      <c r="DQ14" s="26">
        <v>6</v>
      </c>
      <c r="DR14" s="26">
        <v>10</v>
      </c>
      <c r="DS14" s="26">
        <v>4.1100000000000003</v>
      </c>
      <c r="DT14" s="107">
        <v>14</v>
      </c>
      <c r="DU14" s="104">
        <v>2125</v>
      </c>
      <c r="DV14" s="26">
        <v>3652</v>
      </c>
      <c r="DW14" s="26">
        <v>20</v>
      </c>
      <c r="DX14" s="26">
        <v>8</v>
      </c>
      <c r="DY14" s="26">
        <v>280</v>
      </c>
      <c r="DZ14" s="26">
        <v>152</v>
      </c>
      <c r="EA14" s="26">
        <v>65.3</v>
      </c>
      <c r="EB14" s="26">
        <v>4.5</v>
      </c>
      <c r="EC14" s="26">
        <v>5.2</v>
      </c>
      <c r="ED14" s="78">
        <v>31.5</v>
      </c>
      <c r="EE14" s="26">
        <v>573</v>
      </c>
      <c r="EF14" s="26">
        <v>3283</v>
      </c>
      <c r="EG14" s="26">
        <v>62</v>
      </c>
      <c r="EH14" s="61">
        <v>6.8</v>
      </c>
      <c r="EI14" s="26">
        <v>8</v>
      </c>
      <c r="EJ14" s="26">
        <v>16</v>
      </c>
      <c r="EK14" s="26">
        <v>3.21</v>
      </c>
      <c r="EL14" s="107">
        <v>18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173</v>
      </c>
      <c r="C15" s="11">
        <v>1.29125</v>
      </c>
      <c r="D15" s="45" t="s">
        <v>99</v>
      </c>
      <c r="E15" s="14">
        <v>2</v>
      </c>
      <c r="F15" s="44">
        <v>34351</v>
      </c>
      <c r="G15" s="15">
        <v>31.715068493150685</v>
      </c>
      <c r="H15" s="15" t="s">
        <v>349</v>
      </c>
      <c r="I15" s="15">
        <v>23.290410958904111</v>
      </c>
      <c r="J15" s="15" t="s">
        <v>330</v>
      </c>
      <c r="K15" s="45">
        <v>76</v>
      </c>
      <c r="L15" s="45">
        <v>230</v>
      </c>
      <c r="M15" s="45">
        <v>4.7</v>
      </c>
      <c r="N15" s="157">
        <v>0</v>
      </c>
      <c r="O15" s="167">
        <v>0</v>
      </c>
      <c r="P15" s="168">
        <v>0.32155844155844154</v>
      </c>
      <c r="Q15" s="168">
        <v>0.97505422993492408</v>
      </c>
      <c r="R15" s="168">
        <v>0.96562835660580026</v>
      </c>
      <c r="S15" s="168">
        <v>0.96588391670358886</v>
      </c>
      <c r="T15" s="169">
        <v>0.97046907331925647</v>
      </c>
      <c r="U15" s="169">
        <v>0.97046907331925647</v>
      </c>
      <c r="V15" s="169">
        <v>0.19061876247504991</v>
      </c>
      <c r="W15" s="169">
        <v>0.17348154029376736</v>
      </c>
      <c r="X15" s="169">
        <v>0.18205015138440864</v>
      </c>
      <c r="Y15" s="18">
        <v>0.18205015138440864</v>
      </c>
      <c r="Z15" s="19">
        <v>20.632876712328766</v>
      </c>
      <c r="AA15" s="20">
        <v>94.268457302844155</v>
      </c>
      <c r="AB15" s="71">
        <v>0.59024390243902436</v>
      </c>
      <c r="AC15" s="102">
        <v>12.528735632183908</v>
      </c>
      <c r="AD15" s="71">
        <v>0.69</v>
      </c>
      <c r="AE15" s="71">
        <v>5.7999999999999996E-2</v>
      </c>
      <c r="AF15" s="71">
        <v>4.9000000000000002E-2</v>
      </c>
      <c r="AG15" s="70">
        <v>0.45700000000000002</v>
      </c>
      <c r="AH15" s="20">
        <v>4.2</v>
      </c>
      <c r="AI15" s="20">
        <v>0.14814814814814814</v>
      </c>
      <c r="AJ15" s="76">
        <v>2.27</v>
      </c>
      <c r="AK15" s="21">
        <v>3</v>
      </c>
      <c r="AL15" s="21">
        <v>5</v>
      </c>
      <c r="AM15" s="21">
        <v>0</v>
      </c>
      <c r="AN15" s="21">
        <v>3</v>
      </c>
      <c r="AO15" s="21">
        <v>0</v>
      </c>
      <c r="AP15" s="21">
        <v>3</v>
      </c>
      <c r="AQ15" s="21">
        <v>7</v>
      </c>
      <c r="AR15" s="21">
        <v>2</v>
      </c>
      <c r="AS15" s="21">
        <v>2</v>
      </c>
      <c r="AT15" s="21">
        <v>4</v>
      </c>
      <c r="AU15" s="21">
        <v>0</v>
      </c>
      <c r="AV15" s="21">
        <v>0</v>
      </c>
      <c r="AW15" s="21">
        <v>3.31</v>
      </c>
      <c r="AX15" s="21">
        <v>2.4824999999999999</v>
      </c>
      <c r="AY15" s="21">
        <v>0.5625</v>
      </c>
      <c r="AZ15" s="130">
        <v>0</v>
      </c>
      <c r="BA15" s="104"/>
      <c r="BB15" s="26">
        <v>1</v>
      </c>
      <c r="BC15" s="26"/>
      <c r="BD15" s="26"/>
      <c r="BE15" s="26"/>
      <c r="BF15" s="26"/>
      <c r="BG15" s="26"/>
      <c r="BH15" s="78"/>
      <c r="BI15" s="78"/>
      <c r="BJ15" s="78"/>
      <c r="BK15" s="26"/>
      <c r="BL15" s="26">
        <v>1</v>
      </c>
      <c r="BM15" s="56"/>
      <c r="BN15" s="61"/>
      <c r="BO15" s="59"/>
      <c r="BP15" s="59"/>
      <c r="BQ15" s="80"/>
      <c r="BR15" s="59"/>
      <c r="BS15" s="25">
        <v>619</v>
      </c>
      <c r="BT15" s="26">
        <v>1925</v>
      </c>
      <c r="BU15" s="26">
        <v>3</v>
      </c>
      <c r="BV15" s="26">
        <v>1</v>
      </c>
      <c r="BW15" s="26">
        <v>78</v>
      </c>
      <c r="BX15" s="26">
        <v>43</v>
      </c>
      <c r="BY15" s="26"/>
      <c r="BZ15" s="78"/>
      <c r="CA15" s="78"/>
      <c r="CB15" s="78"/>
      <c r="CC15" s="26"/>
      <c r="CD15" s="26">
        <v>1</v>
      </c>
      <c r="CE15" s="56"/>
      <c r="CF15" s="61"/>
      <c r="CG15" s="59"/>
      <c r="CH15" s="59"/>
      <c r="CI15" s="79"/>
      <c r="CJ15" s="60"/>
      <c r="CK15" s="104">
        <v>1798</v>
      </c>
      <c r="CL15" s="26">
        <v>1844</v>
      </c>
      <c r="CM15" s="26">
        <v>11</v>
      </c>
      <c r="CN15" s="26">
        <v>8</v>
      </c>
      <c r="CO15" s="26">
        <v>242</v>
      </c>
      <c r="CP15" s="26">
        <v>122</v>
      </c>
      <c r="CQ15" s="26">
        <v>61.6</v>
      </c>
      <c r="CR15" s="26">
        <v>5.6</v>
      </c>
      <c r="CS15" s="26">
        <v>6.4</v>
      </c>
      <c r="CT15" s="78">
        <v>35.6</v>
      </c>
      <c r="CU15" s="26">
        <v>596</v>
      </c>
      <c r="CV15" s="26">
        <v>2962</v>
      </c>
      <c r="CW15" s="26">
        <v>99</v>
      </c>
      <c r="CX15" s="61">
        <v>5.3</v>
      </c>
      <c r="CY15" s="26">
        <v>10</v>
      </c>
      <c r="CZ15" s="26">
        <v>6</v>
      </c>
      <c r="DA15" s="26">
        <v>2.2200000000000002</v>
      </c>
      <c r="DB15" s="107">
        <v>17</v>
      </c>
      <c r="DC15" s="104">
        <v>2697</v>
      </c>
      <c r="DD15" s="26">
        <v>2793</v>
      </c>
      <c r="DE15" s="26">
        <v>15</v>
      </c>
      <c r="DF15" s="26">
        <v>11</v>
      </c>
      <c r="DG15" s="26">
        <v>410</v>
      </c>
      <c r="DH15" s="26">
        <v>242</v>
      </c>
      <c r="DI15" s="26">
        <v>69</v>
      </c>
      <c r="DJ15" s="26">
        <v>5.8</v>
      </c>
      <c r="DK15" s="26">
        <v>5.4</v>
      </c>
      <c r="DL15" s="78">
        <v>35.799999999999997</v>
      </c>
      <c r="DM15" s="26">
        <v>382</v>
      </c>
      <c r="DN15" s="26">
        <v>2004</v>
      </c>
      <c r="DO15" s="26">
        <v>74</v>
      </c>
      <c r="DP15" s="61">
        <v>4.0999999999999996</v>
      </c>
      <c r="DQ15" s="26">
        <v>5</v>
      </c>
      <c r="DR15" s="26">
        <v>3</v>
      </c>
      <c r="DS15" s="26">
        <v>1.88</v>
      </c>
      <c r="DT15" s="107">
        <v>8</v>
      </c>
      <c r="DU15" s="104">
        <v>2180</v>
      </c>
      <c r="DV15" s="26">
        <v>2257</v>
      </c>
      <c r="DW15" s="26">
        <v>8</v>
      </c>
      <c r="DX15" s="26">
        <v>12</v>
      </c>
      <c r="DY15" s="26">
        <v>313</v>
      </c>
      <c r="DZ15" s="26">
        <v>174</v>
      </c>
      <c r="EA15" s="26">
        <v>65.3</v>
      </c>
      <c r="EB15" s="26">
        <v>3.4</v>
      </c>
      <c r="EC15" s="26">
        <v>4.9000000000000004</v>
      </c>
      <c r="ED15" s="78">
        <v>45.7</v>
      </c>
      <c r="EE15" s="26">
        <v>437</v>
      </c>
      <c r="EF15" s="26">
        <v>2519</v>
      </c>
      <c r="EG15" s="26">
        <v>81</v>
      </c>
      <c r="EH15" s="61">
        <v>4.2</v>
      </c>
      <c r="EI15" s="26">
        <v>10</v>
      </c>
      <c r="EJ15" s="26">
        <v>12</v>
      </c>
      <c r="EK15" s="26">
        <v>2.27</v>
      </c>
      <c r="EL15" s="107">
        <v>15</v>
      </c>
    </row>
    <row r="16" spans="1:148" x14ac:dyDescent="0.2">
      <c r="A16" s="150">
        <v>14</v>
      </c>
      <c r="B16" s="151" t="s">
        <v>170</v>
      </c>
      <c r="C16" s="11">
        <v>0.27812499999999996</v>
      </c>
      <c r="D16" s="45" t="s">
        <v>108</v>
      </c>
      <c r="E16" s="14">
        <v>1</v>
      </c>
      <c r="F16" s="44">
        <v>34245</v>
      </c>
      <c r="G16" s="15">
        <v>32.005479452054793</v>
      </c>
      <c r="H16" s="15" t="s">
        <v>349</v>
      </c>
      <c r="I16" s="15">
        <v>23.580821917808219</v>
      </c>
      <c r="J16" s="15" t="s">
        <v>328</v>
      </c>
      <c r="K16" s="45">
        <v>73</v>
      </c>
      <c r="L16" s="45">
        <v>219</v>
      </c>
      <c r="M16" s="45">
        <v>4.54</v>
      </c>
      <c r="N16" s="157">
        <v>0</v>
      </c>
      <c r="O16" s="167">
        <v>0</v>
      </c>
      <c r="P16" s="168">
        <v>0.31646058732612053</v>
      </c>
      <c r="Q16" s="168">
        <v>0.86961451247165533</v>
      </c>
      <c r="R16" s="168">
        <v>7.6385421867199196E-2</v>
      </c>
      <c r="S16" s="168">
        <v>0.73319264395538142</v>
      </c>
      <c r="T16" s="169">
        <v>0.80140357821351837</v>
      </c>
      <c r="U16" s="169">
        <v>0.80140357821351837</v>
      </c>
      <c r="V16" s="169">
        <v>2.3367477592829707E-2</v>
      </c>
      <c r="W16" s="169">
        <v>0.2367784306947805</v>
      </c>
      <c r="X16" s="169">
        <v>0.2367784306947805</v>
      </c>
      <c r="Y16" s="18">
        <v>0.2367784306947805</v>
      </c>
      <c r="Z16" s="19">
        <v>20.923287671232877</v>
      </c>
      <c r="AA16" s="20">
        <v>103.09810886730278</v>
      </c>
      <c r="AB16" s="71">
        <v>0.56097560975609762</v>
      </c>
      <c r="AC16" s="102">
        <v>12.601036269430052</v>
      </c>
      <c r="AD16" s="71">
        <v>0.68400000000000005</v>
      </c>
      <c r="AE16" s="71">
        <v>3.7000000000000005E-2</v>
      </c>
      <c r="AF16" s="71">
        <v>4.0999999999999995E-2</v>
      </c>
      <c r="AG16" s="70">
        <v>0.39299999999999996</v>
      </c>
      <c r="AH16" s="20">
        <v>7.3</v>
      </c>
      <c r="AI16" s="20">
        <v>6.9444444444444448E-2</v>
      </c>
      <c r="AJ16" s="76">
        <v>2.57</v>
      </c>
      <c r="AK16" s="21">
        <v>3</v>
      </c>
      <c r="AL16" s="21">
        <v>5</v>
      </c>
      <c r="AM16" s="21">
        <v>0</v>
      </c>
      <c r="AN16" s="21">
        <v>0</v>
      </c>
      <c r="AO16" s="21">
        <v>2</v>
      </c>
      <c r="AP16" s="21">
        <v>0</v>
      </c>
      <c r="AQ16" s="21">
        <v>9</v>
      </c>
      <c r="AR16" s="21">
        <v>8</v>
      </c>
      <c r="AS16" s="21">
        <v>0</v>
      </c>
      <c r="AT16" s="21">
        <v>5</v>
      </c>
      <c r="AU16" s="21">
        <v>0</v>
      </c>
      <c r="AV16" s="21">
        <v>0</v>
      </c>
      <c r="AW16" s="21">
        <v>2.25</v>
      </c>
      <c r="AX16" s="21">
        <v>2.25</v>
      </c>
      <c r="AY16" s="21">
        <v>0.82499999999999996</v>
      </c>
      <c r="AZ16" s="130">
        <v>0.41249999999999998</v>
      </c>
      <c r="BA16" s="104"/>
      <c r="BB16" s="26">
        <v>1</v>
      </c>
      <c r="BC16" s="26"/>
      <c r="BD16" s="26"/>
      <c r="BE16" s="26"/>
      <c r="BF16" s="26"/>
      <c r="BG16" s="26"/>
      <c r="BH16" s="78"/>
      <c r="BI16" s="78"/>
      <c r="BJ16" s="78"/>
      <c r="BK16" s="26"/>
      <c r="BL16" s="26">
        <v>1</v>
      </c>
      <c r="BM16" s="56"/>
      <c r="BN16" s="61"/>
      <c r="BO16" s="59"/>
      <c r="BP16" s="59"/>
      <c r="BQ16" s="80"/>
      <c r="BR16" s="59"/>
      <c r="BS16" s="25">
        <v>819</v>
      </c>
      <c r="BT16" s="26">
        <v>2588</v>
      </c>
      <c r="BU16" s="26">
        <v>9</v>
      </c>
      <c r="BV16" s="26">
        <v>5</v>
      </c>
      <c r="BW16" s="26">
        <v>134</v>
      </c>
      <c r="BX16" s="26">
        <v>79</v>
      </c>
      <c r="BY16" s="26"/>
      <c r="BZ16" s="78"/>
      <c r="CA16" s="78"/>
      <c r="CB16" s="78"/>
      <c r="CC16" s="26"/>
      <c r="CD16" s="26">
        <v>1</v>
      </c>
      <c r="CE16" s="56"/>
      <c r="CF16" s="61"/>
      <c r="CG16" s="59"/>
      <c r="CH16" s="59"/>
      <c r="CI16" s="79"/>
      <c r="CJ16" s="60"/>
      <c r="CK16" s="104">
        <v>2301</v>
      </c>
      <c r="CL16" s="26">
        <v>2646</v>
      </c>
      <c r="CM16" s="26">
        <v>14</v>
      </c>
      <c r="CN16" s="26">
        <v>12</v>
      </c>
      <c r="CO16" s="26">
        <v>319</v>
      </c>
      <c r="CP16" s="26">
        <v>180</v>
      </c>
      <c r="CQ16" s="26">
        <v>68.400000000000006</v>
      </c>
      <c r="CR16" s="26">
        <v>2.1</v>
      </c>
      <c r="CS16" s="26">
        <v>5.3</v>
      </c>
      <c r="CT16" s="78">
        <v>32.799999999999997</v>
      </c>
      <c r="CU16" s="26">
        <v>392</v>
      </c>
      <c r="CV16" s="26">
        <v>3442</v>
      </c>
      <c r="CW16" s="26">
        <v>42</v>
      </c>
      <c r="CX16" s="61">
        <v>6.3</v>
      </c>
      <c r="CY16" s="26">
        <v>5</v>
      </c>
      <c r="CZ16" s="26">
        <v>4</v>
      </c>
      <c r="DA16" s="26">
        <v>1.65</v>
      </c>
      <c r="DB16" s="107">
        <v>13</v>
      </c>
      <c r="DC16" s="104">
        <v>306</v>
      </c>
      <c r="DD16" s="26">
        <v>4006</v>
      </c>
      <c r="DE16" s="26">
        <v>2</v>
      </c>
      <c r="DF16" s="26">
        <v>2</v>
      </c>
      <c r="DG16" s="26">
        <v>41</v>
      </c>
      <c r="DH16" s="26">
        <v>23</v>
      </c>
      <c r="DI16" s="26">
        <v>64.099999999999994</v>
      </c>
      <c r="DJ16" s="26">
        <v>0</v>
      </c>
      <c r="DK16" s="26">
        <v>4.0999999999999996</v>
      </c>
      <c r="DL16" s="78">
        <v>25</v>
      </c>
      <c r="DM16" s="26">
        <v>73</v>
      </c>
      <c r="DN16" s="26">
        <v>3124</v>
      </c>
      <c r="DO16" s="26">
        <v>13</v>
      </c>
      <c r="DP16" s="61">
        <v>4.3</v>
      </c>
      <c r="DQ16" s="26">
        <v>1</v>
      </c>
      <c r="DR16" s="26">
        <v>0</v>
      </c>
      <c r="DS16" s="26">
        <v>0.53</v>
      </c>
      <c r="DT16" s="107">
        <v>3</v>
      </c>
      <c r="DU16" s="104">
        <v>2432</v>
      </c>
      <c r="DV16" s="26">
        <v>3317</v>
      </c>
      <c r="DW16" s="26">
        <v>19</v>
      </c>
      <c r="DX16" s="26">
        <v>7</v>
      </c>
      <c r="DY16" s="26">
        <v>362</v>
      </c>
      <c r="DZ16" s="26">
        <v>193</v>
      </c>
      <c r="EA16" s="26">
        <v>65.2</v>
      </c>
      <c r="EB16" s="26">
        <v>3.7</v>
      </c>
      <c r="EC16" s="26">
        <v>4.5</v>
      </c>
      <c r="ED16" s="78">
        <v>39.299999999999997</v>
      </c>
      <c r="EE16" s="26">
        <v>685</v>
      </c>
      <c r="EF16" s="26">
        <v>2893</v>
      </c>
      <c r="EG16" s="26">
        <v>72</v>
      </c>
      <c r="EH16" s="61">
        <v>7.3</v>
      </c>
      <c r="EI16" s="26">
        <v>10</v>
      </c>
      <c r="EJ16" s="26">
        <v>5</v>
      </c>
      <c r="EK16" s="26">
        <v>2.57</v>
      </c>
      <c r="EL16" s="107">
        <v>24</v>
      </c>
      <c r="EN16" s="17"/>
    </row>
    <row r="17" spans="1:144" ht="16" thickBot="1" x14ac:dyDescent="0.25">
      <c r="A17" s="153">
        <v>15</v>
      </c>
      <c r="B17" s="154" t="s">
        <v>172</v>
      </c>
      <c r="C17" s="194">
        <v>-1.5406249999999999</v>
      </c>
      <c r="D17" s="162" t="s">
        <v>128</v>
      </c>
      <c r="E17" s="159">
        <v>7</v>
      </c>
      <c r="F17" s="160">
        <v>33108</v>
      </c>
      <c r="G17" s="161">
        <v>35.12054794520548</v>
      </c>
      <c r="H17" s="161" t="s">
        <v>348</v>
      </c>
      <c r="I17" s="161">
        <v>26.695890410958903</v>
      </c>
      <c r="J17" s="161" t="s">
        <v>328</v>
      </c>
      <c r="K17" s="162">
        <v>74</v>
      </c>
      <c r="L17" s="162">
        <v>225</v>
      </c>
      <c r="M17" s="162">
        <v>4.68</v>
      </c>
      <c r="N17" s="163">
        <v>0</v>
      </c>
      <c r="O17" s="170">
        <v>0.13223397635345363</v>
      </c>
      <c r="P17" s="171">
        <v>0.99864038069340588</v>
      </c>
      <c r="Q17" s="171">
        <v>0.26828595086944523</v>
      </c>
      <c r="R17" s="171">
        <v>6.9538142189932539E-2</v>
      </c>
      <c r="S17" s="171">
        <v>0.9024485036921881</v>
      </c>
      <c r="T17" s="172">
        <v>0.95054444219279699</v>
      </c>
      <c r="U17" s="172">
        <v>0.71290833164459777</v>
      </c>
      <c r="V17" s="172">
        <v>4.4219499200852427E-2</v>
      </c>
      <c r="W17" s="172">
        <v>0.25869565217391305</v>
      </c>
      <c r="X17" s="172">
        <v>0.25869565217391305</v>
      </c>
      <c r="Y17" s="173">
        <v>0.1940217391304348</v>
      </c>
      <c r="Z17" s="174">
        <v>23.038356164383561</v>
      </c>
      <c r="AA17" s="175">
        <v>93.805672540985029</v>
      </c>
      <c r="AB17" s="176">
        <v>0.61764705882352944</v>
      </c>
      <c r="AC17" s="177">
        <v>10.506787330316742</v>
      </c>
      <c r="AD17" s="176">
        <v>0.70499999999999996</v>
      </c>
      <c r="AE17" s="176">
        <v>2.7000000000000003E-2</v>
      </c>
      <c r="AF17" s="176">
        <v>2.2000000000000002E-2</v>
      </c>
      <c r="AG17" s="178">
        <v>0.313</v>
      </c>
      <c r="AH17" s="175">
        <v>13.8</v>
      </c>
      <c r="AI17" s="175">
        <v>0.5</v>
      </c>
      <c r="AJ17" s="179">
        <v>3.25</v>
      </c>
      <c r="AK17" s="180">
        <v>0</v>
      </c>
      <c r="AL17" s="180">
        <v>1</v>
      </c>
      <c r="AM17" s="180">
        <v>0</v>
      </c>
      <c r="AN17" s="180">
        <v>0</v>
      </c>
      <c r="AO17" s="180">
        <v>9</v>
      </c>
      <c r="AP17" s="180">
        <v>0</v>
      </c>
      <c r="AQ17" s="180">
        <v>7</v>
      </c>
      <c r="AR17" s="180">
        <v>10</v>
      </c>
      <c r="AS17" s="180">
        <v>10</v>
      </c>
      <c r="AT17" s="180">
        <v>7</v>
      </c>
      <c r="AU17" s="180">
        <v>0</v>
      </c>
      <c r="AV17" s="180">
        <v>0</v>
      </c>
      <c r="AW17" s="180">
        <v>2.6</v>
      </c>
      <c r="AX17" s="180">
        <v>2.6</v>
      </c>
      <c r="AY17" s="180">
        <v>1.2749999999999999</v>
      </c>
      <c r="AZ17" s="181">
        <v>0.63749999999999996</v>
      </c>
      <c r="BA17" s="182">
        <v>425</v>
      </c>
      <c r="BB17" s="183">
        <v>3214</v>
      </c>
      <c r="BC17" s="183">
        <v>4</v>
      </c>
      <c r="BD17" s="183">
        <v>2</v>
      </c>
      <c r="BE17" s="183">
        <v>71</v>
      </c>
      <c r="BF17" s="183">
        <v>42</v>
      </c>
      <c r="BG17" s="183"/>
      <c r="BH17" s="184"/>
      <c r="BI17" s="184"/>
      <c r="BJ17" s="184"/>
      <c r="BK17" s="183"/>
      <c r="BL17" s="183">
        <v>1</v>
      </c>
      <c r="BM17" s="185"/>
      <c r="BN17" s="186"/>
      <c r="BO17" s="187"/>
      <c r="BP17" s="187"/>
      <c r="BQ17" s="188"/>
      <c r="BR17" s="187"/>
      <c r="BS17" s="189">
        <v>2938</v>
      </c>
      <c r="BT17" s="183">
        <v>2942</v>
      </c>
      <c r="BU17" s="183">
        <v>19</v>
      </c>
      <c r="BV17" s="183">
        <v>14</v>
      </c>
      <c r="BW17" s="183">
        <v>438</v>
      </c>
      <c r="BX17" s="183">
        <v>236</v>
      </c>
      <c r="BY17" s="183"/>
      <c r="BZ17" s="184"/>
      <c r="CA17" s="184"/>
      <c r="CB17" s="184"/>
      <c r="CC17" s="183"/>
      <c r="CD17" s="183">
        <v>1</v>
      </c>
      <c r="CE17" s="185"/>
      <c r="CF17" s="186"/>
      <c r="CG17" s="187"/>
      <c r="CH17" s="187"/>
      <c r="CI17" s="190"/>
      <c r="CJ17" s="191"/>
      <c r="CK17" s="182">
        <v>972</v>
      </c>
      <c r="CL17" s="183">
        <v>3623</v>
      </c>
      <c r="CM17" s="183">
        <v>7</v>
      </c>
      <c r="CN17" s="183">
        <v>3</v>
      </c>
      <c r="CO17" s="183">
        <v>132</v>
      </c>
      <c r="CP17" s="183">
        <v>88</v>
      </c>
      <c r="CQ17" s="183">
        <v>75</v>
      </c>
      <c r="CR17" s="183">
        <v>2.8</v>
      </c>
      <c r="CS17" s="183">
        <v>2.2000000000000002</v>
      </c>
      <c r="CT17" s="184">
        <v>50</v>
      </c>
      <c r="CU17" s="183">
        <v>509</v>
      </c>
      <c r="CV17" s="183">
        <v>2601</v>
      </c>
      <c r="CW17" s="183">
        <v>49</v>
      </c>
      <c r="CX17" s="186">
        <v>6.9</v>
      </c>
      <c r="CY17" s="183">
        <v>8</v>
      </c>
      <c r="CZ17" s="183">
        <v>12</v>
      </c>
      <c r="DA17" s="183">
        <v>3.74</v>
      </c>
      <c r="DB17" s="193">
        <v>18</v>
      </c>
      <c r="DC17" s="182">
        <v>268</v>
      </c>
      <c r="DD17" s="183">
        <v>3854</v>
      </c>
      <c r="DE17" s="183">
        <v>1</v>
      </c>
      <c r="DF17" s="183">
        <v>1</v>
      </c>
      <c r="DG17" s="183">
        <v>34</v>
      </c>
      <c r="DH17" s="183">
        <v>21</v>
      </c>
      <c r="DI17" s="183">
        <v>69.7</v>
      </c>
      <c r="DJ17" s="183">
        <v>2.7</v>
      </c>
      <c r="DK17" s="183">
        <v>2.2000000000000002</v>
      </c>
      <c r="DL17" s="184">
        <v>16.7</v>
      </c>
      <c r="DM17" s="183">
        <v>83</v>
      </c>
      <c r="DN17" s="183">
        <v>1877</v>
      </c>
      <c r="DO17" s="183">
        <v>2</v>
      </c>
      <c r="DP17" s="186">
        <v>13.8</v>
      </c>
      <c r="DQ17" s="183">
        <v>2</v>
      </c>
      <c r="DR17" s="183">
        <v>1</v>
      </c>
      <c r="DS17" s="183">
        <v>1.33</v>
      </c>
      <c r="DT17" s="193">
        <v>3</v>
      </c>
      <c r="DU17" s="182">
        <v>2322</v>
      </c>
      <c r="DV17" s="183">
        <v>2573</v>
      </c>
      <c r="DW17" s="183">
        <v>12</v>
      </c>
      <c r="DX17" s="183">
        <v>11</v>
      </c>
      <c r="DY17" s="183">
        <v>377</v>
      </c>
      <c r="DZ17" s="183">
        <v>221</v>
      </c>
      <c r="EA17" s="183">
        <v>70.5</v>
      </c>
      <c r="EB17" s="183">
        <v>1.7</v>
      </c>
      <c r="EC17" s="183">
        <v>4</v>
      </c>
      <c r="ED17" s="184">
        <v>31.3</v>
      </c>
      <c r="EE17" s="183">
        <v>714</v>
      </c>
      <c r="EF17" s="183">
        <v>2760</v>
      </c>
      <c r="EG17" s="183">
        <v>70</v>
      </c>
      <c r="EH17" s="186">
        <v>6.1</v>
      </c>
      <c r="EI17" s="183">
        <v>8</v>
      </c>
      <c r="EJ17" s="183">
        <v>9</v>
      </c>
      <c r="EK17" s="183">
        <v>3.25</v>
      </c>
      <c r="EL17" s="193">
        <v>26</v>
      </c>
      <c r="EN17" s="17"/>
    </row>
    <row r="18" spans="1:144" ht="15.75" customHeight="1" x14ac:dyDescent="0.2"/>
    <row r="19" spans="1:144" ht="15.75" customHeight="1" x14ac:dyDescent="0.2"/>
    <row r="20" spans="1:144" ht="15.75" customHeight="1" x14ac:dyDescent="0.2"/>
    <row r="21" spans="1:144" ht="15.75" customHeight="1" x14ac:dyDescent="0.2"/>
    <row r="22" spans="1:144" ht="15.75" customHeight="1" x14ac:dyDescent="0.2"/>
    <row r="23" spans="1:144" ht="15.75" customHeight="1" x14ac:dyDescent="0.2"/>
    <row r="24" spans="1:144" ht="15.75" customHeight="1" x14ac:dyDescent="0.2"/>
    <row r="25" spans="1:144" ht="15.75" customHeight="1" x14ac:dyDescent="0.2"/>
    <row r="26" spans="1:144" ht="15.75" customHeight="1" x14ac:dyDescent="0.2"/>
    <row r="27" spans="1:144" ht="15.75" customHeight="1" x14ac:dyDescent="0.2"/>
    <row r="28" spans="1:144" ht="15.75" customHeight="1" x14ac:dyDescent="0.2"/>
    <row r="29" spans="1:144" ht="15.75" customHeight="1" x14ac:dyDescent="0.2"/>
    <row r="30" spans="1:144" ht="15.75" customHeight="1" x14ac:dyDescent="0.2"/>
    <row r="31" spans="1:144" ht="15.75" customHeight="1" x14ac:dyDescent="0.2"/>
    <row r="32" spans="1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autoFilter ref="A2:EL2" xr:uid="{00000000-0001-0000-0F00-000000000000}">
    <sortState xmlns:xlrd2="http://schemas.microsoft.com/office/spreadsheetml/2017/richdata2" ref="A3:EL17">
      <sortCondition descending="1" ref="C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17">
    <cfRule type="expression" dxfId="110" priority="3">
      <formula>C3&gt;=13</formula>
    </cfRule>
    <cfRule type="expression" dxfId="109" priority="4">
      <formula>AND(C3&gt;=11.5,C3&lt;13)</formula>
    </cfRule>
    <cfRule type="expression" dxfId="108" priority="5">
      <formula>AND(C3&gt;=10,C3&lt;11.5)</formula>
    </cfRule>
    <cfRule type="expression" dxfId="107" priority="6">
      <formula>AND(C3&gt;=8.5,C3&lt;10)</formula>
    </cfRule>
    <cfRule type="expression" dxfId="106" priority="7">
      <formula>AND(C3&gt;=6.25,C3&lt;8.5)</formula>
    </cfRule>
    <cfRule type="expression" dxfId="105" priority="8">
      <formula>AND(C3&gt;=4.5,C3&lt;6.25)</formula>
    </cfRule>
    <cfRule type="expression" dxfId="104" priority="9">
      <formula>AND(C3&gt;=3.5,C3&lt;4.5)</formula>
    </cfRule>
    <cfRule type="expression" dxfId="103" priority="10">
      <formula>C3&lt;3.5</formula>
    </cfRule>
  </conditionalFormatting>
  <conditionalFormatting sqref="C3:C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7">
    <cfRule type="containsText" dxfId="102" priority="32" operator="containsText" text="SR">
      <formula>NOT(ISERROR(SEARCH(("SR"),(H3))))</formula>
    </cfRule>
  </conditionalFormatting>
  <conditionalFormatting sqref="O3:S17">
    <cfRule type="cellIs" dxfId="101" priority="30" stopIfTrue="1" operator="equal">
      <formula>0</formula>
    </cfRule>
  </conditionalFormatting>
  <conditionalFormatting sqref="O3:U17">
    <cfRule type="colorScale" priority="741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7">
    <cfRule type="colorScale" priority="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CF12-2A3E-42BE-A214-A90B534B66F7}">
  <sheetPr codeName="Sheet9"/>
  <dimension ref="A1:ER965"/>
  <sheetViews>
    <sheetView zoomScale="80" zoomScaleNormal="80" workbookViewId="0">
      <selection sqref="A1:XFD1048576"/>
    </sheetView>
  </sheetViews>
  <sheetFormatPr baseColWidth="10" defaultColWidth="14.5" defaultRowHeight="15" customHeight="1" x14ac:dyDescent="0.2"/>
  <cols>
    <col min="1" max="1" width="8.5" customWidth="1"/>
    <col min="2" max="2" width="17.6640625" bestFit="1" customWidth="1"/>
    <col min="3" max="3" width="12.6640625" bestFit="1" customWidth="1"/>
    <col min="4" max="4" width="18.832031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71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72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109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122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132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89" t="s">
        <v>291</v>
      </c>
      <c r="BB2" s="64" t="s">
        <v>60</v>
      </c>
      <c r="BC2" s="64" t="s">
        <v>292</v>
      </c>
      <c r="BD2" s="64" t="s">
        <v>337</v>
      </c>
      <c r="BE2" s="64" t="s">
        <v>338</v>
      </c>
      <c r="BF2" s="64" t="s">
        <v>339</v>
      </c>
      <c r="BG2" s="64" t="s">
        <v>347</v>
      </c>
      <c r="BH2" s="64" t="s">
        <v>294</v>
      </c>
      <c r="BI2" s="64" t="s">
        <v>295</v>
      </c>
      <c r="BJ2" s="64" t="s">
        <v>296</v>
      </c>
      <c r="BK2" s="64" t="s">
        <v>59</v>
      </c>
      <c r="BL2" s="64" t="s">
        <v>60</v>
      </c>
      <c r="BM2" s="65" t="s">
        <v>338</v>
      </c>
      <c r="BN2" s="66" t="s">
        <v>4</v>
      </c>
      <c r="BO2" s="66" t="s">
        <v>297</v>
      </c>
      <c r="BP2" s="66" t="s">
        <v>61</v>
      </c>
      <c r="BQ2" s="66" t="s">
        <v>5</v>
      </c>
      <c r="BR2" s="66" t="s">
        <v>298</v>
      </c>
      <c r="BS2" s="63" t="s">
        <v>291</v>
      </c>
      <c r="BT2" s="64" t="s">
        <v>60</v>
      </c>
      <c r="BU2" s="64" t="s">
        <v>292</v>
      </c>
      <c r="BV2" s="64" t="s">
        <v>337</v>
      </c>
      <c r="BW2" s="64" t="s">
        <v>338</v>
      </c>
      <c r="BX2" s="64" t="s">
        <v>339</v>
      </c>
      <c r="BY2" s="64" t="s">
        <v>347</v>
      </c>
      <c r="BZ2" s="64" t="s">
        <v>294</v>
      </c>
      <c r="CA2" s="64" t="s">
        <v>295</v>
      </c>
      <c r="CB2" s="64" t="s">
        <v>296</v>
      </c>
      <c r="CC2" s="64" t="s">
        <v>59</v>
      </c>
      <c r="CD2" s="64" t="s">
        <v>60</v>
      </c>
      <c r="CE2" s="65" t="s">
        <v>338</v>
      </c>
      <c r="CF2" s="66" t="s">
        <v>4</v>
      </c>
      <c r="CG2" s="66" t="s">
        <v>297</v>
      </c>
      <c r="CH2" s="66" t="s">
        <v>61</v>
      </c>
      <c r="CI2" s="66" t="s">
        <v>5</v>
      </c>
      <c r="CJ2" s="66" t="s">
        <v>298</v>
      </c>
      <c r="CK2" s="63" t="s">
        <v>291</v>
      </c>
      <c r="CL2" s="64" t="s">
        <v>60</v>
      </c>
      <c r="CM2" s="64" t="s">
        <v>292</v>
      </c>
      <c r="CN2" s="64" t="s">
        <v>337</v>
      </c>
      <c r="CO2" s="64" t="s">
        <v>338</v>
      </c>
      <c r="CP2" s="64" t="s">
        <v>339</v>
      </c>
      <c r="CQ2" s="64" t="s">
        <v>347</v>
      </c>
      <c r="CR2" s="64" t="s">
        <v>294</v>
      </c>
      <c r="CS2" s="64" t="s">
        <v>295</v>
      </c>
      <c r="CT2" s="64" t="s">
        <v>296</v>
      </c>
      <c r="CU2" s="64" t="s">
        <v>59</v>
      </c>
      <c r="CV2" s="64" t="s">
        <v>60</v>
      </c>
      <c r="CW2" s="65" t="s">
        <v>338</v>
      </c>
      <c r="CX2" s="66" t="s">
        <v>4</v>
      </c>
      <c r="CY2" s="66" t="s">
        <v>297</v>
      </c>
      <c r="CZ2" s="66" t="s">
        <v>61</v>
      </c>
      <c r="DA2" s="66" t="s">
        <v>5</v>
      </c>
      <c r="DB2" s="66" t="s">
        <v>298</v>
      </c>
      <c r="DC2" s="63" t="s">
        <v>291</v>
      </c>
      <c r="DD2" s="64" t="s">
        <v>60</v>
      </c>
      <c r="DE2" s="64" t="s">
        <v>292</v>
      </c>
      <c r="DF2" s="64" t="s">
        <v>337</v>
      </c>
      <c r="DG2" s="64" t="s">
        <v>338</v>
      </c>
      <c r="DH2" s="64" t="s">
        <v>339</v>
      </c>
      <c r="DI2" s="64" t="s">
        <v>347</v>
      </c>
      <c r="DJ2" s="64" t="s">
        <v>294</v>
      </c>
      <c r="DK2" s="64" t="s">
        <v>295</v>
      </c>
      <c r="DL2" s="64" t="s">
        <v>296</v>
      </c>
      <c r="DM2" s="64" t="s">
        <v>59</v>
      </c>
      <c r="DN2" s="64" t="s">
        <v>60</v>
      </c>
      <c r="DO2" s="65" t="s">
        <v>338</v>
      </c>
      <c r="DP2" s="66" t="s">
        <v>4</v>
      </c>
      <c r="DQ2" s="66" t="s">
        <v>297</v>
      </c>
      <c r="DR2" s="66" t="s">
        <v>61</v>
      </c>
      <c r="DS2" s="66" t="s">
        <v>5</v>
      </c>
      <c r="DT2" s="66" t="s">
        <v>298</v>
      </c>
      <c r="DU2" s="63" t="s">
        <v>291</v>
      </c>
      <c r="DV2" s="64" t="s">
        <v>60</v>
      </c>
      <c r="DW2" s="64" t="s">
        <v>292</v>
      </c>
      <c r="DX2" s="64" t="s">
        <v>337</v>
      </c>
      <c r="DY2" s="64" t="s">
        <v>338</v>
      </c>
      <c r="DZ2" s="64" t="s">
        <v>339</v>
      </c>
      <c r="EA2" s="64" t="s">
        <v>347</v>
      </c>
      <c r="EB2" s="64" t="s">
        <v>294</v>
      </c>
      <c r="EC2" s="64" t="s">
        <v>295</v>
      </c>
      <c r="ED2" s="64" t="s">
        <v>296</v>
      </c>
      <c r="EE2" s="64" t="s">
        <v>59</v>
      </c>
      <c r="EF2" s="64" t="s">
        <v>60</v>
      </c>
      <c r="EG2" s="65" t="s">
        <v>338</v>
      </c>
      <c r="EH2" s="66" t="s">
        <v>4</v>
      </c>
      <c r="EI2" s="66" t="s">
        <v>297</v>
      </c>
      <c r="EJ2" s="66" t="s">
        <v>61</v>
      </c>
      <c r="EK2" s="66" t="s">
        <v>5</v>
      </c>
      <c r="EL2" s="67" t="s">
        <v>298</v>
      </c>
      <c r="EM2" s="54"/>
      <c r="EN2" s="54"/>
      <c r="EO2" s="54" t="s">
        <v>73</v>
      </c>
      <c r="EP2" s="54" t="s">
        <v>74</v>
      </c>
      <c r="EQ2" s="53" t="s">
        <v>75</v>
      </c>
      <c r="ER2" s="54" t="s">
        <v>76</v>
      </c>
    </row>
    <row r="3" spans="1:148" x14ac:dyDescent="0.2">
      <c r="A3" s="150">
        <v>1</v>
      </c>
      <c r="B3" s="151" t="s">
        <v>177</v>
      </c>
      <c r="C3" s="11">
        <v>12.9859375</v>
      </c>
      <c r="D3" s="43" t="s">
        <v>124</v>
      </c>
      <c r="E3" s="14">
        <v>3</v>
      </c>
      <c r="F3" s="44">
        <v>34803</v>
      </c>
      <c r="G3" s="15">
        <v>30.476712328767125</v>
      </c>
      <c r="H3" s="15" t="s">
        <v>348</v>
      </c>
      <c r="I3" s="15">
        <v>23.052054794520547</v>
      </c>
      <c r="J3" s="15" t="s">
        <v>329</v>
      </c>
      <c r="K3" s="51">
        <v>72</v>
      </c>
      <c r="L3" s="51">
        <v>216</v>
      </c>
      <c r="M3" s="51">
        <v>4.84</v>
      </c>
      <c r="N3" s="81">
        <v>1</v>
      </c>
      <c r="O3" s="167">
        <v>0.45329939299001371</v>
      </c>
      <c r="P3" s="168">
        <v>0</v>
      </c>
      <c r="Q3" s="168">
        <v>0.92336495257114326</v>
      </c>
      <c r="R3" s="168">
        <v>0.95766811804547658</v>
      </c>
      <c r="S3" s="168">
        <v>0.91490621915103654</v>
      </c>
      <c r="T3" s="169">
        <v>0.93628716859825656</v>
      </c>
      <c r="U3" s="169">
        <v>0.8426584517384309</v>
      </c>
      <c r="V3" s="169">
        <v>8.6835599505562425E-2</v>
      </c>
      <c r="W3" s="169">
        <v>0.14457090126115041</v>
      </c>
      <c r="X3" s="169">
        <v>0.14457090126115041</v>
      </c>
      <c r="Y3" s="18">
        <v>0.13011381113503537</v>
      </c>
      <c r="Z3" s="19">
        <v>20.394520547945206</v>
      </c>
      <c r="AA3" s="20">
        <v>78.723120410392525</v>
      </c>
      <c r="AB3" s="71">
        <v>0.7055555555555556</v>
      </c>
      <c r="AC3" s="102">
        <v>16.202797202797203</v>
      </c>
      <c r="AD3" s="71">
        <v>0.80599999999999994</v>
      </c>
      <c r="AE3" s="71">
        <v>7.2999999999999995E-2</v>
      </c>
      <c r="AF3" s="71">
        <v>2.2000000000000002E-2</v>
      </c>
      <c r="AG3" s="70">
        <v>0.60299999999999998</v>
      </c>
      <c r="AH3" s="20">
        <v>5.7</v>
      </c>
      <c r="AI3" s="20">
        <v>0.2</v>
      </c>
      <c r="AJ3" s="75">
        <v>2.67</v>
      </c>
      <c r="AK3" s="21">
        <v>4</v>
      </c>
      <c r="AL3" s="21">
        <v>10</v>
      </c>
      <c r="AM3" s="21">
        <v>10</v>
      </c>
      <c r="AN3" s="21">
        <v>6</v>
      </c>
      <c r="AO3" s="21">
        <v>9</v>
      </c>
      <c r="AP3" s="21">
        <v>10</v>
      </c>
      <c r="AQ3" s="21">
        <v>5</v>
      </c>
      <c r="AR3" s="21">
        <v>5</v>
      </c>
      <c r="AS3" s="21">
        <v>5</v>
      </c>
      <c r="AT3" s="21">
        <v>5</v>
      </c>
      <c r="AU3" s="21">
        <v>10</v>
      </c>
      <c r="AV3" s="21">
        <v>0</v>
      </c>
      <c r="AW3" s="21">
        <v>13.25</v>
      </c>
      <c r="AX3" s="21">
        <v>13.25</v>
      </c>
      <c r="AY3" s="21">
        <v>0.75</v>
      </c>
      <c r="AZ3" s="130">
        <v>0.5625</v>
      </c>
      <c r="BA3" s="104">
        <v>2315</v>
      </c>
      <c r="BB3" s="26">
        <v>5107</v>
      </c>
      <c r="BC3" s="26"/>
      <c r="BD3" s="26"/>
      <c r="BE3" s="26"/>
      <c r="BF3" s="26"/>
      <c r="BG3" s="26"/>
      <c r="BH3" s="78"/>
      <c r="BI3" s="78"/>
      <c r="BJ3" s="78"/>
      <c r="BK3" s="26">
        <v>190</v>
      </c>
      <c r="BL3" s="26">
        <v>1536</v>
      </c>
      <c r="BM3" s="26"/>
      <c r="BN3" s="61"/>
      <c r="BO3" s="26"/>
      <c r="BP3" s="26"/>
      <c r="BQ3" s="78"/>
      <c r="BR3" s="107"/>
      <c r="BS3" s="104"/>
      <c r="BT3" s="26">
        <v>1</v>
      </c>
      <c r="BU3" s="26"/>
      <c r="BV3" s="26"/>
      <c r="BW3" s="26"/>
      <c r="BX3" s="26"/>
      <c r="BY3" s="26"/>
      <c r="BZ3" s="26"/>
      <c r="CA3" s="26"/>
      <c r="CB3" s="78"/>
      <c r="CC3" s="26"/>
      <c r="CD3" s="26">
        <v>1</v>
      </c>
      <c r="CE3" s="26"/>
      <c r="CF3" s="61"/>
      <c r="CG3" s="26"/>
      <c r="CH3" s="26"/>
      <c r="CI3" s="26"/>
      <c r="CJ3" s="107"/>
      <c r="CK3" s="104">
        <v>3699</v>
      </c>
      <c r="CL3" s="26">
        <v>4006</v>
      </c>
      <c r="CM3" s="26">
        <v>36</v>
      </c>
      <c r="CN3" s="26">
        <v>7</v>
      </c>
      <c r="CO3" s="26">
        <v>396</v>
      </c>
      <c r="CP3" s="26">
        <v>268</v>
      </c>
      <c r="CQ3" s="26">
        <v>77.2</v>
      </c>
      <c r="CR3" s="26">
        <v>6</v>
      </c>
      <c r="CS3" s="26">
        <v>2.2000000000000002</v>
      </c>
      <c r="CT3" s="78">
        <v>51.7</v>
      </c>
      <c r="CU3" s="26">
        <v>598</v>
      </c>
      <c r="CV3" s="26">
        <v>3124</v>
      </c>
      <c r="CW3" s="26">
        <v>59</v>
      </c>
      <c r="CX3" s="61">
        <v>5.6</v>
      </c>
      <c r="CY3" s="26">
        <v>7</v>
      </c>
      <c r="CZ3" s="26">
        <v>7</v>
      </c>
      <c r="DA3" s="26">
        <v>2.63</v>
      </c>
      <c r="DB3" s="107">
        <v>16</v>
      </c>
      <c r="DC3" s="104">
        <v>3959</v>
      </c>
      <c r="DD3" s="26">
        <v>4134</v>
      </c>
      <c r="DE3" s="26">
        <v>40</v>
      </c>
      <c r="DF3" s="26">
        <v>8</v>
      </c>
      <c r="DG3" s="26">
        <v>360</v>
      </c>
      <c r="DH3" s="26">
        <v>254</v>
      </c>
      <c r="DI3" s="26">
        <v>79.8</v>
      </c>
      <c r="DJ3" s="26">
        <v>5.3</v>
      </c>
      <c r="DK3" s="26">
        <v>2.2999999999999998</v>
      </c>
      <c r="DL3" s="78">
        <v>60.3</v>
      </c>
      <c r="DM3" s="26">
        <v>281</v>
      </c>
      <c r="DN3" s="26">
        <v>3236</v>
      </c>
      <c r="DO3" s="26">
        <v>45</v>
      </c>
      <c r="DP3" s="72">
        <v>4</v>
      </c>
      <c r="DQ3" s="26">
        <v>6</v>
      </c>
      <c r="DR3" s="26">
        <v>9</v>
      </c>
      <c r="DS3" s="26">
        <v>1.96</v>
      </c>
      <c r="DT3" s="107">
        <v>11</v>
      </c>
      <c r="DU3" s="104">
        <v>4634</v>
      </c>
      <c r="DV3" s="26">
        <v>5065</v>
      </c>
      <c r="DW3" s="26">
        <v>43</v>
      </c>
      <c r="DX3" s="26">
        <v>6</v>
      </c>
      <c r="DY3" s="26">
        <v>406</v>
      </c>
      <c r="DZ3" s="26">
        <v>286</v>
      </c>
      <c r="EA3" s="26">
        <v>80.599999999999994</v>
      </c>
      <c r="EB3" s="26">
        <v>7.3</v>
      </c>
      <c r="EC3" s="26">
        <v>3.1</v>
      </c>
      <c r="ED3" s="78">
        <v>60.3</v>
      </c>
      <c r="EE3" s="26">
        <v>470</v>
      </c>
      <c r="EF3" s="26">
        <v>3251</v>
      </c>
      <c r="EG3" s="26">
        <v>58</v>
      </c>
      <c r="EH3" s="72">
        <v>5.7</v>
      </c>
      <c r="EI3" s="26">
        <v>5</v>
      </c>
      <c r="EJ3" s="26">
        <v>6</v>
      </c>
      <c r="EK3" s="26">
        <v>2.67</v>
      </c>
      <c r="EL3" s="107">
        <v>18</v>
      </c>
      <c r="EN3" s="10">
        <v>1</v>
      </c>
      <c r="EO3" s="17" t="s">
        <v>78</v>
      </c>
      <c r="EP3" s="6">
        <v>1</v>
      </c>
      <c r="EQ3" s="49">
        <v>41517</v>
      </c>
      <c r="ER3" s="48">
        <v>43217</v>
      </c>
    </row>
    <row r="4" spans="1:148" x14ac:dyDescent="0.2">
      <c r="A4" s="150">
        <v>2</v>
      </c>
      <c r="B4" s="151" t="s">
        <v>179</v>
      </c>
      <c r="C4" s="11">
        <v>11.82</v>
      </c>
      <c r="D4" s="43" t="s">
        <v>107</v>
      </c>
      <c r="E4" s="14">
        <v>4</v>
      </c>
      <c r="F4" s="44">
        <v>35437</v>
      </c>
      <c r="G4" s="15">
        <v>28.739726027397261</v>
      </c>
      <c r="H4" s="15" t="s">
        <v>336</v>
      </c>
      <c r="I4" s="15">
        <v>21.315068493150687</v>
      </c>
      <c r="J4" s="15" t="s">
        <v>327</v>
      </c>
      <c r="K4" s="51">
        <v>74</v>
      </c>
      <c r="L4" s="51">
        <v>216</v>
      </c>
      <c r="M4" s="51">
        <v>4.53</v>
      </c>
      <c r="N4" s="81">
        <v>1</v>
      </c>
      <c r="O4" s="167">
        <v>0</v>
      </c>
      <c r="P4" s="168">
        <v>0</v>
      </c>
      <c r="Q4" s="168">
        <v>0.57721280602636538</v>
      </c>
      <c r="R4" s="168">
        <v>0.93513370399788187</v>
      </c>
      <c r="S4" s="168">
        <v>0.93560800410466904</v>
      </c>
      <c r="T4" s="169">
        <v>0.93560800410466904</v>
      </c>
      <c r="U4" s="169">
        <v>0.84204720369420216</v>
      </c>
      <c r="V4" s="169">
        <v>0.54206144128624745</v>
      </c>
      <c r="W4" s="169">
        <v>0.52119774681292619</v>
      </c>
      <c r="X4" s="169">
        <v>0.53162959404958676</v>
      </c>
      <c r="Y4" s="18">
        <v>0.47846663464462807</v>
      </c>
      <c r="Z4" s="19">
        <v>18.657534246575342</v>
      </c>
      <c r="AA4" s="20">
        <v>102.58667143453609</v>
      </c>
      <c r="AB4" s="71">
        <v>0.59069767441860466</v>
      </c>
      <c r="AC4" s="102">
        <v>14.358267716535433</v>
      </c>
      <c r="AD4" s="71">
        <v>0.71700000000000008</v>
      </c>
      <c r="AE4" s="71">
        <v>4.7E-2</v>
      </c>
      <c r="AF4" s="71">
        <v>3.4000000000000002E-2</v>
      </c>
      <c r="AG4" s="70">
        <v>0.45100000000000001</v>
      </c>
      <c r="AH4" s="20">
        <v>8.8000000000000007</v>
      </c>
      <c r="AI4" s="20">
        <v>0.33112582781456956</v>
      </c>
      <c r="AJ4" s="76">
        <v>4.4800000000000004</v>
      </c>
      <c r="AK4" s="21">
        <v>9</v>
      </c>
      <c r="AL4" s="21">
        <v>10</v>
      </c>
      <c r="AM4" s="21">
        <v>1</v>
      </c>
      <c r="AN4" s="21">
        <v>1</v>
      </c>
      <c r="AO4" s="21">
        <v>5</v>
      </c>
      <c r="AP4" s="21">
        <v>2</v>
      </c>
      <c r="AQ4" s="21">
        <v>10</v>
      </c>
      <c r="AR4" s="21">
        <v>10</v>
      </c>
      <c r="AS4" s="21">
        <v>10</v>
      </c>
      <c r="AT4" s="21">
        <v>10</v>
      </c>
      <c r="AU4" s="21">
        <v>10</v>
      </c>
      <c r="AV4" s="21">
        <v>0</v>
      </c>
      <c r="AW4" s="21">
        <v>5.84</v>
      </c>
      <c r="AX4" s="21">
        <v>5.84</v>
      </c>
      <c r="AY4" s="21">
        <v>1.5</v>
      </c>
      <c r="AZ4" s="130">
        <v>1.5</v>
      </c>
      <c r="BA4" s="103"/>
      <c r="BB4" s="23">
        <v>1</v>
      </c>
      <c r="BC4" s="23"/>
      <c r="BD4" s="23"/>
      <c r="BE4" s="23"/>
      <c r="BF4" s="23"/>
      <c r="BG4" s="23"/>
      <c r="BH4" s="74"/>
      <c r="BI4" s="74"/>
      <c r="BJ4" s="74"/>
      <c r="BK4" s="23"/>
      <c r="BL4" s="23">
        <v>1</v>
      </c>
      <c r="BM4" s="55"/>
      <c r="BN4" s="61"/>
      <c r="BO4" s="61"/>
      <c r="BP4" s="61"/>
      <c r="BQ4" s="72"/>
      <c r="BR4" s="228"/>
      <c r="BS4" s="104"/>
      <c r="BT4" s="26">
        <v>1</v>
      </c>
      <c r="BU4" s="26"/>
      <c r="BV4" s="26"/>
      <c r="BW4" s="26"/>
      <c r="BX4" s="26"/>
      <c r="BY4" s="26"/>
      <c r="BZ4" s="26"/>
      <c r="CA4" s="26"/>
      <c r="CB4" s="78"/>
      <c r="CC4" s="26"/>
      <c r="CD4" s="26">
        <v>1</v>
      </c>
      <c r="CE4" s="26"/>
      <c r="CF4" s="61"/>
      <c r="CG4" s="26"/>
      <c r="CH4" s="26"/>
      <c r="CI4" s="26"/>
      <c r="CJ4" s="107"/>
      <c r="CK4" s="104">
        <v>1839</v>
      </c>
      <c r="CL4" s="26">
        <v>3186</v>
      </c>
      <c r="CM4" s="26">
        <v>12</v>
      </c>
      <c r="CN4" s="26">
        <v>8</v>
      </c>
      <c r="CO4" s="26">
        <v>249</v>
      </c>
      <c r="CP4" s="26">
        <v>135</v>
      </c>
      <c r="CQ4" s="26">
        <v>63.6</v>
      </c>
      <c r="CR4" s="26">
        <v>3.1</v>
      </c>
      <c r="CS4" s="26">
        <v>5.3</v>
      </c>
      <c r="CT4" s="78">
        <v>36.1</v>
      </c>
      <c r="CU4" s="26">
        <v>1144</v>
      </c>
      <c r="CV4" s="26">
        <v>2505</v>
      </c>
      <c r="CW4" s="26">
        <v>101</v>
      </c>
      <c r="CX4" s="61">
        <v>8.1</v>
      </c>
      <c r="CY4" s="26">
        <v>11</v>
      </c>
      <c r="CZ4" s="26">
        <v>37</v>
      </c>
      <c r="DA4" s="26">
        <v>3.01</v>
      </c>
      <c r="DB4" s="107">
        <v>45</v>
      </c>
      <c r="DC4" s="104">
        <v>3532</v>
      </c>
      <c r="DD4" s="26">
        <v>3777</v>
      </c>
      <c r="DE4" s="26">
        <v>30</v>
      </c>
      <c r="DF4" s="26">
        <v>9</v>
      </c>
      <c r="DG4" s="26">
        <v>410</v>
      </c>
      <c r="DH4" s="26">
        <v>229</v>
      </c>
      <c r="DI4" s="26">
        <v>69.5</v>
      </c>
      <c r="DJ4" s="26">
        <v>4.7</v>
      </c>
      <c r="DK4" s="26">
        <v>3.4</v>
      </c>
      <c r="DL4" s="78">
        <v>45.1</v>
      </c>
      <c r="DM4" s="26">
        <v>1888</v>
      </c>
      <c r="DN4" s="26">
        <v>3483</v>
      </c>
      <c r="DO4" s="26">
        <v>165</v>
      </c>
      <c r="DP4" s="72">
        <v>8.8000000000000007</v>
      </c>
      <c r="DQ4" s="26">
        <v>21</v>
      </c>
      <c r="DR4" s="26">
        <v>51</v>
      </c>
      <c r="DS4" s="26">
        <v>3.94</v>
      </c>
      <c r="DT4" s="107">
        <v>64</v>
      </c>
      <c r="DU4" s="104">
        <v>3647</v>
      </c>
      <c r="DV4" s="26">
        <v>3898</v>
      </c>
      <c r="DW4" s="26">
        <v>27</v>
      </c>
      <c r="DX4" s="26">
        <v>10</v>
      </c>
      <c r="DY4" s="26">
        <v>430</v>
      </c>
      <c r="DZ4" s="26">
        <v>254</v>
      </c>
      <c r="EA4" s="26">
        <v>71.7</v>
      </c>
      <c r="EB4" s="26">
        <v>4</v>
      </c>
      <c r="EC4" s="26">
        <v>3.7</v>
      </c>
      <c r="ED4" s="78">
        <v>36.799999999999997</v>
      </c>
      <c r="EE4" s="26">
        <v>1758</v>
      </c>
      <c r="EF4" s="26">
        <v>3373</v>
      </c>
      <c r="EG4" s="26">
        <v>151</v>
      </c>
      <c r="EH4" s="72">
        <v>8.6999999999999993</v>
      </c>
      <c r="EI4" s="26">
        <v>18</v>
      </c>
      <c r="EJ4" s="26">
        <v>50</v>
      </c>
      <c r="EK4" s="26">
        <v>4.4800000000000004</v>
      </c>
      <c r="EL4" s="107">
        <v>61</v>
      </c>
      <c r="EN4" s="10">
        <v>2</v>
      </c>
      <c r="EO4" s="17" t="s">
        <v>79</v>
      </c>
      <c r="EP4" s="6">
        <v>1</v>
      </c>
      <c r="EQ4" s="49">
        <v>41882</v>
      </c>
    </row>
    <row r="5" spans="1:148" x14ac:dyDescent="0.2">
      <c r="A5" s="150">
        <v>3</v>
      </c>
      <c r="B5" s="151" t="s">
        <v>175</v>
      </c>
      <c r="C5" s="11">
        <v>10.558125</v>
      </c>
      <c r="D5" s="43" t="s">
        <v>91</v>
      </c>
      <c r="E5" s="14">
        <v>5</v>
      </c>
      <c r="F5" s="44">
        <v>35586</v>
      </c>
      <c r="G5" s="15">
        <v>28.331506849315069</v>
      </c>
      <c r="H5" s="15" t="s">
        <v>371</v>
      </c>
      <c r="I5" s="15">
        <v>20.906849315068492</v>
      </c>
      <c r="J5" s="15" t="s">
        <v>352</v>
      </c>
      <c r="K5" s="51">
        <v>75</v>
      </c>
      <c r="L5" s="51">
        <v>221</v>
      </c>
      <c r="M5" s="51">
        <v>4.8499999999999996</v>
      </c>
      <c r="N5" s="81">
        <v>1</v>
      </c>
      <c r="O5" s="167">
        <v>0</v>
      </c>
      <c r="P5" s="168">
        <v>0</v>
      </c>
      <c r="Q5" s="168">
        <v>0</v>
      </c>
      <c r="R5" s="168">
        <v>0.8588922905649875</v>
      </c>
      <c r="S5" s="168">
        <v>0.98781653129479219</v>
      </c>
      <c r="T5" s="169">
        <v>0.98781653129479219</v>
      </c>
      <c r="U5" s="169">
        <v>0.83964405160057332</v>
      </c>
      <c r="V5" s="169">
        <v>0.11090641120117907</v>
      </c>
      <c r="W5" s="169">
        <v>8.8880892407340775E-2</v>
      </c>
      <c r="X5" s="169">
        <v>9.9893651804259923E-2</v>
      </c>
      <c r="Y5" s="18">
        <v>8.4909604033620925E-2</v>
      </c>
      <c r="Z5" s="19">
        <v>19.252054794520546</v>
      </c>
      <c r="AA5" s="20">
        <v>79.883174471958071</v>
      </c>
      <c r="AB5" s="71">
        <v>0.66486486486486485</v>
      </c>
      <c r="AC5" s="102">
        <v>13.646864686468646</v>
      </c>
      <c r="AD5" s="71">
        <v>0.75800000000000001</v>
      </c>
      <c r="AE5" s="71">
        <v>7.0000000000000007E-2</v>
      </c>
      <c r="AF5" s="71">
        <v>3.2000000000000001E-2</v>
      </c>
      <c r="AG5" s="70">
        <v>0.5</v>
      </c>
      <c r="AH5" s="20">
        <v>4.9000000000000004</v>
      </c>
      <c r="AI5" s="20">
        <v>0.13333333333333333</v>
      </c>
      <c r="AJ5" s="76">
        <v>2.44</v>
      </c>
      <c r="AK5" s="21">
        <v>7</v>
      </c>
      <c r="AL5" s="21">
        <v>8</v>
      </c>
      <c r="AM5" s="21">
        <v>5</v>
      </c>
      <c r="AN5" s="21">
        <v>6</v>
      </c>
      <c r="AO5" s="21">
        <v>6</v>
      </c>
      <c r="AP5" s="21">
        <v>5</v>
      </c>
      <c r="AQ5" s="21">
        <v>3</v>
      </c>
      <c r="AR5" s="21">
        <v>3</v>
      </c>
      <c r="AS5" s="21">
        <v>2</v>
      </c>
      <c r="AT5" s="21">
        <v>4</v>
      </c>
      <c r="AU5" s="21">
        <v>10</v>
      </c>
      <c r="AV5" s="21">
        <v>0</v>
      </c>
      <c r="AW5" s="21">
        <v>8.9499999999999993</v>
      </c>
      <c r="AX5" s="21">
        <v>7.16</v>
      </c>
      <c r="AY5" s="21">
        <v>0.45</v>
      </c>
      <c r="AZ5" s="130">
        <v>0.22500000000000001</v>
      </c>
      <c r="BA5" s="104"/>
      <c r="BB5" s="26">
        <v>1</v>
      </c>
      <c r="BC5" s="26"/>
      <c r="BD5" s="26"/>
      <c r="BE5" s="26"/>
      <c r="BF5" s="26"/>
      <c r="BG5" s="26"/>
      <c r="BH5" s="26"/>
      <c r="BI5" s="26"/>
      <c r="BJ5" s="78"/>
      <c r="BK5" s="26"/>
      <c r="BL5" s="26">
        <v>1</v>
      </c>
      <c r="BM5" s="56"/>
      <c r="BN5" s="61"/>
      <c r="BO5" s="59"/>
      <c r="BP5" s="59"/>
      <c r="BQ5" s="59"/>
      <c r="BR5" s="60"/>
      <c r="BS5" s="104"/>
      <c r="BT5" s="26">
        <v>1</v>
      </c>
      <c r="BU5" s="26"/>
      <c r="BV5" s="26"/>
      <c r="BW5" s="26"/>
      <c r="BX5" s="26"/>
      <c r="BY5" s="26"/>
      <c r="BZ5" s="26"/>
      <c r="CA5" s="26"/>
      <c r="CB5" s="78"/>
      <c r="CC5" s="26"/>
      <c r="CD5" s="26">
        <v>1</v>
      </c>
      <c r="CE5" s="26"/>
      <c r="CF5" s="61"/>
      <c r="CG5" s="26"/>
      <c r="CH5" s="26"/>
      <c r="CI5" s="26"/>
      <c r="CJ5" s="107"/>
      <c r="CK5" s="104"/>
      <c r="CL5" s="26">
        <v>1</v>
      </c>
      <c r="CM5" s="26"/>
      <c r="CN5" s="26"/>
      <c r="CO5" s="26"/>
      <c r="CP5" s="26"/>
      <c r="CQ5" s="26"/>
      <c r="CR5" s="26"/>
      <c r="CS5" s="26"/>
      <c r="CT5" s="78"/>
      <c r="CU5" s="26"/>
      <c r="CV5" s="26">
        <v>1</v>
      </c>
      <c r="CW5" s="26"/>
      <c r="CX5" s="61"/>
      <c r="CY5" s="26"/>
      <c r="CZ5" s="26"/>
      <c r="DA5" s="26"/>
      <c r="DB5" s="107"/>
      <c r="DC5" s="104">
        <v>3086</v>
      </c>
      <c r="DD5" s="26">
        <v>3593</v>
      </c>
      <c r="DE5" s="26">
        <v>31</v>
      </c>
      <c r="DF5" s="26">
        <v>9</v>
      </c>
      <c r="DG5" s="26">
        <v>370</v>
      </c>
      <c r="DH5" s="26">
        <v>246</v>
      </c>
      <c r="DI5" s="26">
        <v>75.8</v>
      </c>
      <c r="DJ5" s="26">
        <v>5.4</v>
      </c>
      <c r="DK5" s="26">
        <v>3.2</v>
      </c>
      <c r="DL5" s="78">
        <v>50</v>
      </c>
      <c r="DM5" s="26">
        <v>301</v>
      </c>
      <c r="DN5" s="26">
        <v>2714</v>
      </c>
      <c r="DO5" s="26">
        <v>30</v>
      </c>
      <c r="DP5" s="72">
        <v>4.9000000000000004</v>
      </c>
      <c r="DQ5" s="26">
        <v>2</v>
      </c>
      <c r="DR5" s="26">
        <v>4</v>
      </c>
      <c r="DS5" s="26">
        <v>2.44</v>
      </c>
      <c r="DT5" s="107">
        <v>9</v>
      </c>
      <c r="DU5" s="104">
        <v>4135</v>
      </c>
      <c r="DV5" s="26">
        <v>4186</v>
      </c>
      <c r="DW5" s="26">
        <v>26</v>
      </c>
      <c r="DX5" s="26">
        <v>13</v>
      </c>
      <c r="DY5" s="26">
        <v>483</v>
      </c>
      <c r="DZ5" s="26">
        <v>303</v>
      </c>
      <c r="EA5" s="26">
        <v>70.3</v>
      </c>
      <c r="EB5" s="26">
        <v>7</v>
      </c>
      <c r="EC5" s="26">
        <v>5.4</v>
      </c>
      <c r="ED5" s="78">
        <v>39.6</v>
      </c>
      <c r="EE5" s="26">
        <v>247</v>
      </c>
      <c r="EF5" s="26">
        <v>2779</v>
      </c>
      <c r="EG5" s="26">
        <v>38</v>
      </c>
      <c r="EH5" s="72">
        <v>3.8</v>
      </c>
      <c r="EI5" s="26">
        <v>5</v>
      </c>
      <c r="EJ5" s="26">
        <v>1</v>
      </c>
      <c r="EK5" s="26">
        <v>1.78</v>
      </c>
      <c r="EL5" s="107">
        <v>12</v>
      </c>
      <c r="EM5" s="52"/>
      <c r="EN5" s="4">
        <v>3</v>
      </c>
      <c r="EO5" s="17" t="s">
        <v>81</v>
      </c>
      <c r="EP5" s="6">
        <v>0.9</v>
      </c>
      <c r="EQ5" s="49">
        <v>42247</v>
      </c>
    </row>
    <row r="6" spans="1:148" x14ac:dyDescent="0.2">
      <c r="A6" s="150">
        <v>4</v>
      </c>
      <c r="B6" s="151" t="s">
        <v>176</v>
      </c>
      <c r="C6" s="11">
        <v>10.07375</v>
      </c>
      <c r="D6" s="43" t="s">
        <v>129</v>
      </c>
      <c r="E6" s="14">
        <v>7</v>
      </c>
      <c r="F6" s="44">
        <v>35206</v>
      </c>
      <c r="G6" s="15">
        <v>29.372602739726027</v>
      </c>
      <c r="H6" s="15" t="s">
        <v>355</v>
      </c>
      <c r="I6" s="15">
        <v>21.947945205479453</v>
      </c>
      <c r="J6" s="15" t="s">
        <v>327</v>
      </c>
      <c r="K6" s="51">
        <v>76</v>
      </c>
      <c r="L6" s="51">
        <v>237</v>
      </c>
      <c r="M6" s="51">
        <v>4.75</v>
      </c>
      <c r="N6" s="81">
        <v>1</v>
      </c>
      <c r="O6" s="167">
        <v>0</v>
      </c>
      <c r="P6" s="168">
        <v>0.72029442691903256</v>
      </c>
      <c r="Q6" s="168">
        <v>1.9239373601789709E-2</v>
      </c>
      <c r="R6" s="168">
        <v>0.99844091050826322</v>
      </c>
      <c r="S6" s="168">
        <v>0.78645833333333337</v>
      </c>
      <c r="T6" s="169">
        <v>0.89244962192079824</v>
      </c>
      <c r="U6" s="169">
        <v>0.66933721644059863</v>
      </c>
      <c r="V6" s="169">
        <v>0.23014848289218851</v>
      </c>
      <c r="W6" s="169">
        <v>0.33644205059646237</v>
      </c>
      <c r="X6" s="169">
        <v>0.33644205059646237</v>
      </c>
      <c r="Y6" s="18">
        <v>0.25233153794734675</v>
      </c>
      <c r="Z6" s="19">
        <v>18.290410958904111</v>
      </c>
      <c r="AA6" s="20">
        <v>93.111624373661954</v>
      </c>
      <c r="AB6" s="71">
        <v>0.56088560885608851</v>
      </c>
      <c r="AC6" s="102">
        <v>11.921052631578947</v>
      </c>
      <c r="AD6" s="71">
        <v>0.67</v>
      </c>
      <c r="AE6" s="71">
        <v>0.106</v>
      </c>
      <c r="AF6" s="71">
        <v>4.0999999999999995E-2</v>
      </c>
      <c r="AG6" s="70">
        <v>0.46500000000000002</v>
      </c>
      <c r="AH6" s="20">
        <v>5.7</v>
      </c>
      <c r="AI6" s="20">
        <v>0.24603174603174602</v>
      </c>
      <c r="AJ6" s="76">
        <v>3.72</v>
      </c>
      <c r="AK6" s="21">
        <v>10</v>
      </c>
      <c r="AL6" s="21">
        <v>4</v>
      </c>
      <c r="AM6" s="21">
        <v>0</v>
      </c>
      <c r="AN6" s="21">
        <v>10</v>
      </c>
      <c r="AO6" s="21">
        <v>2</v>
      </c>
      <c r="AP6" s="21">
        <v>3</v>
      </c>
      <c r="AQ6" s="21">
        <v>9</v>
      </c>
      <c r="AR6" s="21">
        <v>5</v>
      </c>
      <c r="AS6" s="21">
        <v>7</v>
      </c>
      <c r="AT6" s="21">
        <v>8</v>
      </c>
      <c r="AU6" s="21">
        <v>10</v>
      </c>
      <c r="AV6" s="21">
        <v>0</v>
      </c>
      <c r="AW6" s="21">
        <v>5.5600000000000005</v>
      </c>
      <c r="AX6" s="21">
        <v>5.5600000000000005</v>
      </c>
      <c r="AY6" s="21">
        <v>1.0874999999999999</v>
      </c>
      <c r="AZ6" s="130">
        <v>1.0874999999999999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60"/>
      <c r="BS6" s="104">
        <v>2055</v>
      </c>
      <c r="BT6" s="26">
        <v>2853</v>
      </c>
      <c r="BU6" s="26"/>
      <c r="BV6" s="26"/>
      <c r="BW6" s="26"/>
      <c r="BX6" s="26"/>
      <c r="BY6" s="26"/>
      <c r="BZ6" s="26"/>
      <c r="CA6" s="26"/>
      <c r="CB6" s="78"/>
      <c r="CC6" s="26">
        <v>660</v>
      </c>
      <c r="CD6" s="26">
        <v>1669</v>
      </c>
      <c r="CE6" s="26"/>
      <c r="CF6" s="61"/>
      <c r="CG6" s="26"/>
      <c r="CH6" s="26"/>
      <c r="CI6" s="26"/>
      <c r="CJ6" s="107"/>
      <c r="CK6" s="104">
        <v>43</v>
      </c>
      <c r="CL6" s="26">
        <v>2235</v>
      </c>
      <c r="CM6" s="26">
        <v>0</v>
      </c>
      <c r="CN6" s="26">
        <v>0</v>
      </c>
      <c r="CO6" s="26">
        <v>6</v>
      </c>
      <c r="CP6" s="26">
        <v>4</v>
      </c>
      <c r="CQ6" s="26">
        <v>80</v>
      </c>
      <c r="CR6" s="26">
        <v>0</v>
      </c>
      <c r="CS6" s="26">
        <v>0</v>
      </c>
      <c r="CT6" s="78">
        <v>0</v>
      </c>
      <c r="CU6" s="26">
        <v>40</v>
      </c>
      <c r="CV6" s="26">
        <v>2334</v>
      </c>
      <c r="CW6" s="26">
        <v>1</v>
      </c>
      <c r="CX6" s="61">
        <v>13.3</v>
      </c>
      <c r="CY6" s="26">
        <v>0</v>
      </c>
      <c r="CZ6" s="26">
        <v>0</v>
      </c>
      <c r="DA6" s="26">
        <v>0.33</v>
      </c>
      <c r="DB6" s="107">
        <v>2</v>
      </c>
      <c r="DC6" s="104">
        <v>3202</v>
      </c>
      <c r="DD6" s="26">
        <v>3207</v>
      </c>
      <c r="DE6" s="26">
        <v>28</v>
      </c>
      <c r="DF6" s="26">
        <v>15</v>
      </c>
      <c r="DG6" s="26">
        <v>378</v>
      </c>
      <c r="DH6" s="26">
        <v>209</v>
      </c>
      <c r="DI6" s="26">
        <v>67</v>
      </c>
      <c r="DJ6" s="26">
        <v>10.6</v>
      </c>
      <c r="DK6" s="26">
        <v>4.0999999999999996</v>
      </c>
      <c r="DL6" s="78">
        <v>46.5</v>
      </c>
      <c r="DM6" s="26">
        <v>713</v>
      </c>
      <c r="DN6" s="26">
        <v>3098</v>
      </c>
      <c r="DO6" s="26">
        <v>126</v>
      </c>
      <c r="DP6" s="72">
        <v>5.7</v>
      </c>
      <c r="DQ6" s="26">
        <v>7</v>
      </c>
      <c r="DR6" s="26">
        <v>31</v>
      </c>
      <c r="DS6" s="26">
        <v>3.72</v>
      </c>
      <c r="DT6" s="107">
        <v>25</v>
      </c>
      <c r="DU6" s="104">
        <v>1812</v>
      </c>
      <c r="DV6" s="26">
        <v>2304</v>
      </c>
      <c r="DW6" s="26">
        <v>16</v>
      </c>
      <c r="DX6" s="26">
        <v>6</v>
      </c>
      <c r="DY6" s="26">
        <v>271</v>
      </c>
      <c r="DZ6" s="26">
        <v>152</v>
      </c>
      <c r="EA6" s="26">
        <v>66.5</v>
      </c>
      <c r="EB6" s="26">
        <v>6.1</v>
      </c>
      <c r="EC6" s="26">
        <v>4.9000000000000004</v>
      </c>
      <c r="ED6" s="78">
        <v>39.1</v>
      </c>
      <c r="EE6" s="26">
        <v>345</v>
      </c>
      <c r="EF6" s="26">
        <v>1196.8</v>
      </c>
      <c r="EG6" s="26">
        <v>74</v>
      </c>
      <c r="EH6" s="72">
        <v>4.7</v>
      </c>
      <c r="EI6" s="26">
        <v>5</v>
      </c>
      <c r="EJ6" s="26">
        <v>10</v>
      </c>
      <c r="EK6" s="26">
        <v>2.99</v>
      </c>
      <c r="EL6" s="107">
        <v>15</v>
      </c>
      <c r="EM6" s="52"/>
      <c r="EN6" s="4">
        <v>4</v>
      </c>
      <c r="EO6" s="17" t="s">
        <v>83</v>
      </c>
      <c r="EP6" s="6">
        <v>0.9</v>
      </c>
      <c r="EQ6" s="49">
        <v>42613</v>
      </c>
    </row>
    <row r="7" spans="1:148" x14ac:dyDescent="0.2">
      <c r="A7" s="150">
        <v>5</v>
      </c>
      <c r="B7" s="151" t="s">
        <v>178</v>
      </c>
      <c r="C7" s="11">
        <v>9.1074999999999999</v>
      </c>
      <c r="D7" s="43" t="s">
        <v>112</v>
      </c>
      <c r="E7" s="14">
        <v>5</v>
      </c>
      <c r="F7" s="44">
        <v>35471</v>
      </c>
      <c r="G7" s="15">
        <v>28.646575342465752</v>
      </c>
      <c r="H7" s="15" t="s">
        <v>336</v>
      </c>
      <c r="I7" s="15">
        <v>21.221917808219178</v>
      </c>
      <c r="J7" s="15" t="s">
        <v>331</v>
      </c>
      <c r="K7" s="51">
        <v>76</v>
      </c>
      <c r="L7" s="51">
        <v>210</v>
      </c>
      <c r="M7" s="51">
        <v>4.8499999999999996</v>
      </c>
      <c r="N7" s="81">
        <v>1</v>
      </c>
      <c r="O7" s="167">
        <v>0</v>
      </c>
      <c r="P7" s="168">
        <v>0</v>
      </c>
      <c r="Q7" s="168">
        <v>0.97736954206602766</v>
      </c>
      <c r="R7" s="168">
        <v>0.54017479560191717</v>
      </c>
      <c r="S7" s="168">
        <v>0.83854399285395265</v>
      </c>
      <c r="T7" s="169">
        <v>0.90795676745999021</v>
      </c>
      <c r="U7" s="169">
        <v>0.77176325234099163</v>
      </c>
      <c r="V7" s="169">
        <v>2.6337448559670781E-2</v>
      </c>
      <c r="W7" s="169">
        <v>4.8955223880597018E-2</v>
      </c>
      <c r="X7" s="169">
        <v>4.8955223880597018E-2</v>
      </c>
      <c r="Y7" s="18">
        <v>4.1611940298507462E-2</v>
      </c>
      <c r="Z7" s="19">
        <v>18.564383561643837</v>
      </c>
      <c r="AA7" s="20">
        <v>75.907088864756531</v>
      </c>
      <c r="AB7" s="71">
        <v>0.6247240618101545</v>
      </c>
      <c r="AC7" s="102">
        <v>13.268551236749117</v>
      </c>
      <c r="AD7" s="71">
        <v>0.748</v>
      </c>
      <c r="AE7" s="71">
        <v>5.7999999999999996E-2</v>
      </c>
      <c r="AF7" s="71">
        <v>4.2999999999999997E-2</v>
      </c>
      <c r="AG7" s="70">
        <v>0.42899999999999999</v>
      </c>
      <c r="AH7" s="20">
        <v>2.9</v>
      </c>
      <c r="AI7" s="20">
        <v>0</v>
      </c>
      <c r="AJ7" s="76">
        <v>0.75</v>
      </c>
      <c r="AK7" s="21">
        <v>9</v>
      </c>
      <c r="AL7" s="21">
        <v>7</v>
      </c>
      <c r="AM7" s="21">
        <v>4</v>
      </c>
      <c r="AN7" s="21">
        <v>3</v>
      </c>
      <c r="AO7" s="21">
        <v>1</v>
      </c>
      <c r="AP7" s="21">
        <v>1</v>
      </c>
      <c r="AQ7" s="21">
        <v>1</v>
      </c>
      <c r="AR7" s="21">
        <v>0</v>
      </c>
      <c r="AS7" s="21">
        <v>0</v>
      </c>
      <c r="AT7" s="21">
        <v>0</v>
      </c>
      <c r="AU7" s="21">
        <v>10</v>
      </c>
      <c r="AV7" s="21">
        <v>0</v>
      </c>
      <c r="AW7" s="21">
        <v>5.2200000000000006</v>
      </c>
      <c r="AX7" s="21">
        <v>3.9150000000000005</v>
      </c>
      <c r="AY7" s="21">
        <v>3.7499999999999999E-2</v>
      </c>
      <c r="AZ7" s="130">
        <v>0</v>
      </c>
      <c r="BA7" s="104"/>
      <c r="BB7" s="26">
        <v>1</v>
      </c>
      <c r="BC7" s="26"/>
      <c r="BD7" s="26"/>
      <c r="BE7" s="26"/>
      <c r="BF7" s="26"/>
      <c r="BG7" s="26"/>
      <c r="BH7" s="78"/>
      <c r="BI7" s="78"/>
      <c r="BJ7" s="78"/>
      <c r="BK7" s="26"/>
      <c r="BL7" s="26">
        <v>1</v>
      </c>
      <c r="BM7" s="56"/>
      <c r="BN7" s="61"/>
      <c r="BO7" s="59"/>
      <c r="BP7" s="59"/>
      <c r="BQ7" s="80"/>
      <c r="BR7" s="60"/>
      <c r="BS7" s="104"/>
      <c r="BT7" s="26">
        <v>1</v>
      </c>
      <c r="BU7" s="26"/>
      <c r="BV7" s="26"/>
      <c r="BW7" s="26"/>
      <c r="BX7" s="26"/>
      <c r="BY7" s="26"/>
      <c r="BZ7" s="26"/>
      <c r="CA7" s="26"/>
      <c r="CB7" s="78"/>
      <c r="CC7" s="26"/>
      <c r="CD7" s="26">
        <v>1</v>
      </c>
      <c r="CE7" s="26"/>
      <c r="CF7" s="61"/>
      <c r="CG7" s="26"/>
      <c r="CH7" s="26"/>
      <c r="CI7" s="26"/>
      <c r="CJ7" s="107"/>
      <c r="CK7" s="104">
        <v>3671</v>
      </c>
      <c r="CL7" s="26">
        <v>3756</v>
      </c>
      <c r="CM7" s="26">
        <v>23</v>
      </c>
      <c r="CN7" s="26">
        <v>11</v>
      </c>
      <c r="CO7" s="26">
        <v>490</v>
      </c>
      <c r="CP7" s="26">
        <v>292</v>
      </c>
      <c r="CQ7" s="26">
        <v>70</v>
      </c>
      <c r="CR7" s="26">
        <v>5.8</v>
      </c>
      <c r="CS7" s="26">
        <v>5.5</v>
      </c>
      <c r="CT7" s="78">
        <v>39.5</v>
      </c>
      <c r="CU7" s="26">
        <v>141</v>
      </c>
      <c r="CV7" s="26">
        <v>2459</v>
      </c>
      <c r="CW7" s="26">
        <v>19</v>
      </c>
      <c r="CX7" s="61">
        <v>4.5</v>
      </c>
      <c r="CY7" s="26">
        <v>2</v>
      </c>
      <c r="CZ7" s="26">
        <v>0</v>
      </c>
      <c r="DA7" s="26">
        <v>1.39</v>
      </c>
      <c r="DB7" s="107">
        <v>7</v>
      </c>
      <c r="DC7" s="104">
        <v>1916</v>
      </c>
      <c r="DD7" s="26">
        <v>3547</v>
      </c>
      <c r="DE7" s="26">
        <v>10</v>
      </c>
      <c r="DF7" s="26">
        <v>5</v>
      </c>
      <c r="DG7" s="26">
        <v>232</v>
      </c>
      <c r="DH7" s="26">
        <v>137</v>
      </c>
      <c r="DI7" s="26">
        <v>71.599999999999994</v>
      </c>
      <c r="DJ7" s="26">
        <v>4.9000000000000004</v>
      </c>
      <c r="DK7" s="26">
        <v>5</v>
      </c>
      <c r="DL7" s="78">
        <v>39.4</v>
      </c>
      <c r="DM7" s="26">
        <v>32</v>
      </c>
      <c r="DN7" s="26">
        <v>1215</v>
      </c>
      <c r="DO7" s="26">
        <v>6</v>
      </c>
      <c r="DP7" s="72">
        <v>2.9</v>
      </c>
      <c r="DQ7" s="26">
        <v>2</v>
      </c>
      <c r="DR7" s="26">
        <v>0</v>
      </c>
      <c r="DS7" s="26">
        <v>0.55000000000000004</v>
      </c>
      <c r="DT7" s="107">
        <v>2</v>
      </c>
      <c r="DU7" s="104">
        <v>3755</v>
      </c>
      <c r="DV7" s="26">
        <v>4478</v>
      </c>
      <c r="DW7" s="26">
        <v>26</v>
      </c>
      <c r="DX7" s="26">
        <v>10</v>
      </c>
      <c r="DY7" s="26">
        <v>453</v>
      </c>
      <c r="DZ7" s="26">
        <v>283</v>
      </c>
      <c r="EA7" s="26">
        <v>74.8</v>
      </c>
      <c r="EB7" s="26">
        <v>5.7</v>
      </c>
      <c r="EC7" s="26">
        <v>4.3</v>
      </c>
      <c r="ED7" s="78">
        <v>42.9</v>
      </c>
      <c r="EE7" s="26">
        <v>82</v>
      </c>
      <c r="EF7" s="26">
        <v>1675</v>
      </c>
      <c r="EG7" s="26">
        <v>18</v>
      </c>
      <c r="EH7" s="72">
        <v>2.9</v>
      </c>
      <c r="EI7" s="26">
        <v>2</v>
      </c>
      <c r="EJ7" s="26">
        <v>0</v>
      </c>
      <c r="EK7" s="26">
        <v>0.75</v>
      </c>
      <c r="EL7" s="107">
        <v>2</v>
      </c>
      <c r="EM7" s="52"/>
      <c r="EN7" s="4">
        <v>5</v>
      </c>
      <c r="EO7" s="17" t="s">
        <v>85</v>
      </c>
      <c r="EP7" s="6">
        <v>0.85</v>
      </c>
      <c r="EQ7" s="49">
        <v>42978</v>
      </c>
    </row>
    <row r="8" spans="1:148" x14ac:dyDescent="0.2">
      <c r="A8" s="150">
        <v>6</v>
      </c>
      <c r="B8" s="151" t="s">
        <v>180</v>
      </c>
      <c r="C8" s="11">
        <v>6.2475000000000005</v>
      </c>
      <c r="D8" s="43" t="s">
        <v>143</v>
      </c>
      <c r="E8" s="14">
        <v>3</v>
      </c>
      <c r="F8" s="44">
        <v>34897</v>
      </c>
      <c r="G8" s="15">
        <v>30.219178082191782</v>
      </c>
      <c r="H8" s="15" t="s">
        <v>349</v>
      </c>
      <c r="I8" s="15">
        <v>22.794520547945204</v>
      </c>
      <c r="J8" s="15" t="s">
        <v>331</v>
      </c>
      <c r="K8" s="51">
        <v>76</v>
      </c>
      <c r="L8" s="51">
        <v>235</v>
      </c>
      <c r="M8" s="51">
        <v>4.9000000000000004</v>
      </c>
      <c r="N8" s="81">
        <v>3</v>
      </c>
      <c r="O8" s="167">
        <v>0</v>
      </c>
      <c r="P8" s="168">
        <v>0.27087964433153383</v>
      </c>
      <c r="Q8" s="168">
        <v>0.82030058810716622</v>
      </c>
      <c r="R8" s="168">
        <v>0.97007836618380427</v>
      </c>
      <c r="S8" s="168">
        <v>0.97015220399288393</v>
      </c>
      <c r="T8" s="169">
        <v>0.97015220399288393</v>
      </c>
      <c r="U8" s="169">
        <v>0.87313698359359559</v>
      </c>
      <c r="V8" s="169">
        <v>9.1925465838509315E-2</v>
      </c>
      <c r="W8" s="169">
        <v>4.7025723472668812E-2</v>
      </c>
      <c r="X8" s="169">
        <v>6.9475594655589057E-2</v>
      </c>
      <c r="Y8" s="18">
        <v>6.2528035190030154E-2</v>
      </c>
      <c r="Z8" s="19">
        <v>20.136986301369863</v>
      </c>
      <c r="AA8" s="20">
        <v>81.529267011992232</v>
      </c>
      <c r="AB8" s="71">
        <v>0.65102040816326534</v>
      </c>
      <c r="AC8" s="102">
        <v>15.385579937304076</v>
      </c>
      <c r="AD8" s="71">
        <v>0.73699999999999999</v>
      </c>
      <c r="AE8" s="71">
        <v>8.8000000000000009E-2</v>
      </c>
      <c r="AF8" s="71">
        <v>2.5000000000000001E-2</v>
      </c>
      <c r="AG8" s="70">
        <v>0.57299999999999995</v>
      </c>
      <c r="AH8" s="20">
        <v>3.6</v>
      </c>
      <c r="AI8" s="20">
        <v>0.125</v>
      </c>
      <c r="AJ8" s="76">
        <v>2.46</v>
      </c>
      <c r="AK8" s="21">
        <v>4</v>
      </c>
      <c r="AL8" s="21">
        <v>10</v>
      </c>
      <c r="AM8" s="21">
        <v>3</v>
      </c>
      <c r="AN8" s="21">
        <v>9</v>
      </c>
      <c r="AO8" s="21">
        <v>9</v>
      </c>
      <c r="AP8" s="21">
        <v>8</v>
      </c>
      <c r="AQ8" s="21">
        <v>2</v>
      </c>
      <c r="AR8" s="21">
        <v>1</v>
      </c>
      <c r="AS8" s="21">
        <v>1</v>
      </c>
      <c r="AT8" s="21">
        <v>4</v>
      </c>
      <c r="AU8" s="21">
        <v>3</v>
      </c>
      <c r="AV8" s="21">
        <v>0</v>
      </c>
      <c r="AW8" s="21">
        <v>11.26</v>
      </c>
      <c r="AX8" s="21">
        <v>8.4450000000000003</v>
      </c>
      <c r="AY8" s="21">
        <v>0.3</v>
      </c>
      <c r="AZ8" s="130">
        <v>0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/>
      <c r="BL8" s="26">
        <v>1</v>
      </c>
      <c r="BM8" s="56"/>
      <c r="BN8" s="61"/>
      <c r="BO8" s="59"/>
      <c r="BP8" s="59"/>
      <c r="BQ8" s="80"/>
      <c r="BR8" s="60"/>
      <c r="BS8" s="104">
        <v>853</v>
      </c>
      <c r="BT8" s="26">
        <v>3149</v>
      </c>
      <c r="BU8" s="26">
        <v>6</v>
      </c>
      <c r="BV8" s="26">
        <v>4</v>
      </c>
      <c r="BW8" s="26">
        <v>86</v>
      </c>
      <c r="BX8" s="26">
        <v>49</v>
      </c>
      <c r="BY8" s="26">
        <v>66.7</v>
      </c>
      <c r="BZ8" s="26">
        <v>4.3</v>
      </c>
      <c r="CA8" s="26">
        <v>5.6</v>
      </c>
      <c r="CB8" s="78">
        <v>52.2</v>
      </c>
      <c r="CC8" s="26">
        <v>17</v>
      </c>
      <c r="CD8" s="26">
        <v>1999</v>
      </c>
      <c r="CE8" s="26">
        <v>2</v>
      </c>
      <c r="CF8" s="61">
        <v>2.4</v>
      </c>
      <c r="CG8" s="26">
        <v>0</v>
      </c>
      <c r="CH8" s="26">
        <v>1</v>
      </c>
      <c r="CI8" s="26">
        <v>7.29</v>
      </c>
      <c r="CJ8" s="107">
        <v>0</v>
      </c>
      <c r="CK8" s="104">
        <v>3766</v>
      </c>
      <c r="CL8" s="26">
        <v>4591</v>
      </c>
      <c r="CM8" s="26">
        <v>21</v>
      </c>
      <c r="CN8" s="26">
        <v>9</v>
      </c>
      <c r="CO8" s="26">
        <v>428</v>
      </c>
      <c r="CP8" s="26">
        <v>264</v>
      </c>
      <c r="CQ8" s="26">
        <v>70.900000000000006</v>
      </c>
      <c r="CR8" s="26">
        <v>8.8000000000000007</v>
      </c>
      <c r="CS8" s="26">
        <v>3.8</v>
      </c>
      <c r="CT8" s="78">
        <v>57.3</v>
      </c>
      <c r="CU8" s="26">
        <v>164</v>
      </c>
      <c r="CV8" s="26">
        <v>1889</v>
      </c>
      <c r="CW8" s="26">
        <v>21</v>
      </c>
      <c r="CX8" s="61">
        <v>3.8</v>
      </c>
      <c r="CY8" s="26">
        <v>1</v>
      </c>
      <c r="CZ8" s="26">
        <v>0</v>
      </c>
      <c r="DA8" s="26">
        <v>1.44</v>
      </c>
      <c r="DB8" s="107">
        <v>6</v>
      </c>
      <c r="DC8" s="104">
        <v>4085</v>
      </c>
      <c r="DD8" s="26">
        <v>4211</v>
      </c>
      <c r="DE8" s="26">
        <v>28</v>
      </c>
      <c r="DF8" s="26">
        <v>4</v>
      </c>
      <c r="DG8" s="26">
        <v>449</v>
      </c>
      <c r="DH8" s="26">
        <v>284</v>
      </c>
      <c r="DI8" s="26">
        <v>71.7</v>
      </c>
      <c r="DJ8" s="26">
        <v>7.1</v>
      </c>
      <c r="DK8" s="26">
        <v>2.5</v>
      </c>
      <c r="DL8" s="78">
        <v>52.3</v>
      </c>
      <c r="DM8" s="26">
        <v>222</v>
      </c>
      <c r="DN8" s="26">
        <v>2415</v>
      </c>
      <c r="DO8" s="26">
        <v>33</v>
      </c>
      <c r="DP8" s="72">
        <v>3.6</v>
      </c>
      <c r="DQ8" s="26">
        <v>6</v>
      </c>
      <c r="DR8" s="26">
        <v>2</v>
      </c>
      <c r="DS8" s="26">
        <v>2.46</v>
      </c>
      <c r="DT8" s="107">
        <v>7</v>
      </c>
      <c r="DU8" s="104">
        <v>4908</v>
      </c>
      <c r="DV8" s="26">
        <v>5059</v>
      </c>
      <c r="DW8" s="26">
        <v>37</v>
      </c>
      <c r="DX8" s="26">
        <v>9</v>
      </c>
      <c r="DY8" s="26">
        <v>490</v>
      </c>
      <c r="DZ8" s="26">
        <v>319</v>
      </c>
      <c r="EA8" s="26">
        <v>73.7</v>
      </c>
      <c r="EB8" s="26">
        <v>5.5</v>
      </c>
      <c r="EC8" s="26">
        <v>3.6</v>
      </c>
      <c r="ED8" s="78">
        <v>51.1</v>
      </c>
      <c r="EE8" s="26">
        <v>117</v>
      </c>
      <c r="EF8" s="26">
        <v>2488</v>
      </c>
      <c r="EG8" s="26">
        <v>32</v>
      </c>
      <c r="EH8" s="72">
        <v>2.6</v>
      </c>
      <c r="EI8" s="26">
        <v>10</v>
      </c>
      <c r="EJ8" s="26">
        <v>4</v>
      </c>
      <c r="EK8" s="26">
        <v>1.82</v>
      </c>
      <c r="EL8" s="107">
        <v>7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184</v>
      </c>
      <c r="C9" s="11">
        <v>4.3042968750000004</v>
      </c>
      <c r="D9" s="43" t="s">
        <v>157</v>
      </c>
      <c r="E9" s="14">
        <v>10</v>
      </c>
      <c r="F9" s="44">
        <v>35022</v>
      </c>
      <c r="G9" s="15">
        <v>29.876712328767123</v>
      </c>
      <c r="H9" s="15" t="s">
        <v>349</v>
      </c>
      <c r="I9" s="15">
        <v>22.452054794520549</v>
      </c>
      <c r="J9" s="15" t="s">
        <v>329</v>
      </c>
      <c r="K9" s="51">
        <v>74</v>
      </c>
      <c r="L9" s="51">
        <v>220</v>
      </c>
      <c r="M9" s="51">
        <v>4.74</v>
      </c>
      <c r="N9" s="81">
        <v>7</v>
      </c>
      <c r="O9" s="167">
        <v>0</v>
      </c>
      <c r="P9" s="168">
        <v>0.82093253968253965</v>
      </c>
      <c r="Q9" s="168">
        <v>0.94919411352487737</v>
      </c>
      <c r="R9" s="168">
        <v>0.69522058823529409</v>
      </c>
      <c r="S9" s="168">
        <v>0.92411745298581327</v>
      </c>
      <c r="T9" s="169">
        <v>0.93665578325534526</v>
      </c>
      <c r="U9" s="169">
        <v>0.56199346995320709</v>
      </c>
      <c r="V9" s="169">
        <v>9.8634294385432475E-2</v>
      </c>
      <c r="W9" s="169">
        <v>0.17804024496937884</v>
      </c>
      <c r="X9" s="169">
        <v>0.17804024496937884</v>
      </c>
      <c r="Y9" s="18">
        <v>0.1068241469816273</v>
      </c>
      <c r="Z9" s="19">
        <v>18.794520547945204</v>
      </c>
      <c r="AA9" s="20">
        <v>87.164433069986728</v>
      </c>
      <c r="AB9" s="71">
        <v>0.6535211267605634</v>
      </c>
      <c r="AC9" s="102">
        <v>12.073275862068966</v>
      </c>
      <c r="AD9" s="71">
        <v>0.76500000000000001</v>
      </c>
      <c r="AE9" s="71">
        <v>0.05</v>
      </c>
      <c r="AF9" s="71">
        <v>3.2000000000000001E-2</v>
      </c>
      <c r="AG9" s="70">
        <v>0.5</v>
      </c>
      <c r="AH9" s="20">
        <v>6.4</v>
      </c>
      <c r="AI9" s="20">
        <v>0.18604651162790697</v>
      </c>
      <c r="AJ9" s="76">
        <v>2.09</v>
      </c>
      <c r="AK9" s="21">
        <v>9</v>
      </c>
      <c r="AL9" s="21">
        <v>4</v>
      </c>
      <c r="AM9" s="21">
        <v>6</v>
      </c>
      <c r="AN9" s="21">
        <v>2</v>
      </c>
      <c r="AO9" s="21">
        <v>6</v>
      </c>
      <c r="AP9" s="21">
        <v>5</v>
      </c>
      <c r="AQ9" s="21">
        <v>4</v>
      </c>
      <c r="AR9" s="21">
        <v>6</v>
      </c>
      <c r="AS9" s="21">
        <v>4</v>
      </c>
      <c r="AT9" s="21">
        <v>3</v>
      </c>
      <c r="AU9" s="21">
        <v>1</v>
      </c>
      <c r="AV9" s="21">
        <v>0</v>
      </c>
      <c r="AW9" s="21">
        <v>6.7</v>
      </c>
      <c r="AX9" s="21">
        <v>6.7</v>
      </c>
      <c r="AY9" s="21">
        <v>0.63749999999999996</v>
      </c>
      <c r="AZ9" s="130">
        <v>0.47812499999999997</v>
      </c>
      <c r="BA9" s="104"/>
      <c r="BB9" s="26">
        <v>1</v>
      </c>
      <c r="BC9" s="26"/>
      <c r="BD9" s="26"/>
      <c r="BE9" s="26"/>
      <c r="BF9" s="26"/>
      <c r="BG9" s="26"/>
      <c r="BH9" s="78"/>
      <c r="BI9" s="78"/>
      <c r="BJ9" s="78"/>
      <c r="BK9" s="26"/>
      <c r="BL9" s="26">
        <v>1</v>
      </c>
      <c r="BM9" s="56"/>
      <c r="BN9" s="61"/>
      <c r="BO9" s="59"/>
      <c r="BP9" s="59"/>
      <c r="BQ9" s="80"/>
      <c r="BR9" s="60"/>
      <c r="BS9" s="104">
        <v>1655</v>
      </c>
      <c r="BT9" s="26">
        <v>2016</v>
      </c>
      <c r="BU9" s="26">
        <v>13</v>
      </c>
      <c r="BV9" s="26">
        <v>10</v>
      </c>
      <c r="BW9" s="26">
        <v>276</v>
      </c>
      <c r="BX9" s="26">
        <v>138</v>
      </c>
      <c r="BY9" s="26">
        <v>64.5</v>
      </c>
      <c r="BZ9" s="26">
        <v>1.4</v>
      </c>
      <c r="CA9" s="26">
        <v>6.5</v>
      </c>
      <c r="CB9" s="78">
        <v>26.8</v>
      </c>
      <c r="CC9" s="26">
        <v>292</v>
      </c>
      <c r="CD9" s="26">
        <v>1887</v>
      </c>
      <c r="CE9" s="26">
        <v>46</v>
      </c>
      <c r="CF9" s="61">
        <v>4.0999999999999996</v>
      </c>
      <c r="CG9" s="26">
        <v>4</v>
      </c>
      <c r="CH9" s="26">
        <v>3</v>
      </c>
      <c r="CI9" s="26">
        <v>1.92</v>
      </c>
      <c r="CJ9" s="107">
        <v>8</v>
      </c>
      <c r="CK9" s="104">
        <v>2709</v>
      </c>
      <c r="CL9" s="26">
        <v>2854</v>
      </c>
      <c r="CM9" s="26">
        <v>21</v>
      </c>
      <c r="CN9" s="26">
        <v>8</v>
      </c>
      <c r="CO9" s="26">
        <v>420</v>
      </c>
      <c r="CP9" s="26">
        <v>268</v>
      </c>
      <c r="CQ9" s="26">
        <v>76.5</v>
      </c>
      <c r="CR9" s="26">
        <v>3.4</v>
      </c>
      <c r="CS9" s="26">
        <v>4.7</v>
      </c>
      <c r="CT9" s="78">
        <v>50</v>
      </c>
      <c r="CU9" s="26">
        <v>256</v>
      </c>
      <c r="CV9" s="26">
        <v>1476</v>
      </c>
      <c r="CW9" s="26">
        <v>39</v>
      </c>
      <c r="CX9" s="61">
        <v>3.9</v>
      </c>
      <c r="CY9" s="26">
        <v>3</v>
      </c>
      <c r="CZ9" s="26">
        <v>3</v>
      </c>
      <c r="DA9" s="26">
        <v>1.89</v>
      </c>
      <c r="DB9" s="107">
        <v>9</v>
      </c>
      <c r="DC9" s="104">
        <v>1891</v>
      </c>
      <c r="DD9" s="26">
        <v>2720</v>
      </c>
      <c r="DE9" s="26">
        <v>13</v>
      </c>
      <c r="DF9" s="26">
        <v>11</v>
      </c>
      <c r="DG9" s="26">
        <v>286</v>
      </c>
      <c r="DH9" s="26">
        <v>167</v>
      </c>
      <c r="DI9" s="26">
        <v>69.599999999999994</v>
      </c>
      <c r="DJ9" s="26">
        <v>4.3</v>
      </c>
      <c r="DK9" s="26">
        <v>4.8</v>
      </c>
      <c r="DL9" s="78">
        <v>40</v>
      </c>
      <c r="DM9" s="26">
        <v>195</v>
      </c>
      <c r="DN9" s="26">
        <v>1977</v>
      </c>
      <c r="DO9" s="26">
        <v>18</v>
      </c>
      <c r="DP9" s="72">
        <v>5.7</v>
      </c>
      <c r="DQ9" s="26">
        <v>4</v>
      </c>
      <c r="DR9" s="26">
        <v>2</v>
      </c>
      <c r="DS9" s="26">
        <v>2.09</v>
      </c>
      <c r="DT9" s="107">
        <v>6</v>
      </c>
      <c r="DU9" s="104">
        <v>2801</v>
      </c>
      <c r="DV9" s="26">
        <v>3031</v>
      </c>
      <c r="DW9" s="26">
        <v>17</v>
      </c>
      <c r="DX9" s="26">
        <v>8</v>
      </c>
      <c r="DY9" s="26">
        <v>355</v>
      </c>
      <c r="DZ9" s="26">
        <v>232</v>
      </c>
      <c r="EA9" s="26">
        <v>74</v>
      </c>
      <c r="EB9" s="26">
        <v>5</v>
      </c>
      <c r="EC9" s="26">
        <v>3.2</v>
      </c>
      <c r="ED9" s="78">
        <v>39.6</v>
      </c>
      <c r="EE9" s="26">
        <v>407</v>
      </c>
      <c r="EF9" s="26">
        <v>2286</v>
      </c>
      <c r="EG9" s="26">
        <v>43</v>
      </c>
      <c r="EH9" s="72">
        <v>6.4</v>
      </c>
      <c r="EI9" s="26">
        <v>5</v>
      </c>
      <c r="EJ9" s="26">
        <v>8</v>
      </c>
      <c r="EK9" s="26">
        <v>1.44</v>
      </c>
      <c r="EL9" s="107">
        <v>14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182</v>
      </c>
      <c r="C10" s="11">
        <v>4.05</v>
      </c>
      <c r="D10" s="43" t="s">
        <v>197</v>
      </c>
      <c r="E10" s="14">
        <v>10</v>
      </c>
      <c r="F10" s="44">
        <v>34783</v>
      </c>
      <c r="G10" s="15">
        <v>30.531506849315068</v>
      </c>
      <c r="H10" s="15" t="s">
        <v>348</v>
      </c>
      <c r="I10" s="15">
        <v>23.106849315068494</v>
      </c>
      <c r="J10" s="15" t="s">
        <v>331</v>
      </c>
      <c r="K10" s="51">
        <v>76</v>
      </c>
      <c r="L10" s="51">
        <v>224</v>
      </c>
      <c r="M10" s="51">
        <v>5.09</v>
      </c>
      <c r="N10" s="81">
        <v>5</v>
      </c>
      <c r="O10" s="167">
        <v>0.10789210789210789</v>
      </c>
      <c r="P10" s="168">
        <v>0.69419737399407033</v>
      </c>
      <c r="Q10" s="168">
        <v>0</v>
      </c>
      <c r="R10" s="168">
        <v>0.92513255567338282</v>
      </c>
      <c r="S10" s="168">
        <v>0.95935706084959815</v>
      </c>
      <c r="T10" s="169">
        <v>0.95935706084959815</v>
      </c>
      <c r="U10" s="169">
        <v>0.57561423650975885</v>
      </c>
      <c r="V10" s="169">
        <v>1.2156448202959831E-2</v>
      </c>
      <c r="W10" s="169">
        <v>1.1861313868613138E-2</v>
      </c>
      <c r="X10" s="169">
        <v>1.2008881035786484E-2</v>
      </c>
      <c r="Y10" s="18">
        <v>7.20532862147189E-3</v>
      </c>
      <c r="Z10" s="19">
        <v>19.449315068493149</v>
      </c>
      <c r="AA10" s="20">
        <v>66.743178423364583</v>
      </c>
      <c r="AB10" s="71">
        <v>0.67307692307692313</v>
      </c>
      <c r="AC10" s="102">
        <v>11.353260869565217</v>
      </c>
      <c r="AD10" s="71">
        <v>0.78200000000000003</v>
      </c>
      <c r="AE10" s="71">
        <v>8.1000000000000003E-2</v>
      </c>
      <c r="AF10" s="71">
        <v>0.03</v>
      </c>
      <c r="AG10" s="70">
        <v>0.60499999999999998</v>
      </c>
      <c r="AH10" s="20">
        <v>2.6</v>
      </c>
      <c r="AI10" s="20">
        <v>0</v>
      </c>
      <c r="AJ10" s="76">
        <v>1.48</v>
      </c>
      <c r="AK10" s="21">
        <v>6</v>
      </c>
      <c r="AL10" s="21">
        <v>3</v>
      </c>
      <c r="AM10" s="21">
        <v>8</v>
      </c>
      <c r="AN10" s="21">
        <v>8</v>
      </c>
      <c r="AO10" s="21">
        <v>7</v>
      </c>
      <c r="AP10" s="21">
        <v>10</v>
      </c>
      <c r="AQ10" s="21">
        <v>0</v>
      </c>
      <c r="AR10" s="21">
        <v>0</v>
      </c>
      <c r="AS10" s="21">
        <v>0</v>
      </c>
      <c r="AT10" s="21">
        <v>0</v>
      </c>
      <c r="AU10" s="21">
        <v>1</v>
      </c>
      <c r="AV10" s="21">
        <v>0</v>
      </c>
      <c r="AW10" s="21">
        <v>10.199999999999999</v>
      </c>
      <c r="AX10" s="21">
        <v>7.6499999999999995</v>
      </c>
      <c r="AY10" s="21">
        <v>0</v>
      </c>
      <c r="AZ10" s="130">
        <v>0</v>
      </c>
      <c r="BA10" s="104">
        <v>216</v>
      </c>
      <c r="BB10" s="26">
        <v>2002</v>
      </c>
      <c r="BC10" s="26">
        <v>0</v>
      </c>
      <c r="BD10" s="26">
        <v>1</v>
      </c>
      <c r="BE10" s="26">
        <v>36</v>
      </c>
      <c r="BF10" s="26">
        <v>16</v>
      </c>
      <c r="BG10" s="26">
        <v>56.3</v>
      </c>
      <c r="BH10" s="78">
        <v>2.7</v>
      </c>
      <c r="BI10" s="78">
        <v>7.9</v>
      </c>
      <c r="BJ10" s="78">
        <v>20</v>
      </c>
      <c r="BK10" s="26">
        <v>-2</v>
      </c>
      <c r="BL10" s="26">
        <v>146</v>
      </c>
      <c r="BM10" s="56">
        <v>3</v>
      </c>
      <c r="BN10" s="61">
        <v>-0.66666666666666663</v>
      </c>
      <c r="BO10" s="59">
        <v>0</v>
      </c>
      <c r="BP10" s="59">
        <v>0</v>
      </c>
      <c r="BQ10" s="80">
        <v>0</v>
      </c>
      <c r="BR10" s="60">
        <v>0</v>
      </c>
      <c r="BS10" s="104">
        <v>1639</v>
      </c>
      <c r="BT10" s="26">
        <v>2361</v>
      </c>
      <c r="BU10" s="26">
        <v>8</v>
      </c>
      <c r="BV10" s="26">
        <v>7</v>
      </c>
      <c r="BW10" s="26">
        <v>241</v>
      </c>
      <c r="BX10" s="26">
        <v>122</v>
      </c>
      <c r="BY10" s="26">
        <v>63.1</v>
      </c>
      <c r="BZ10" s="26">
        <v>5.2</v>
      </c>
      <c r="CA10" s="26">
        <v>3.9</v>
      </c>
      <c r="CB10" s="78">
        <v>35</v>
      </c>
      <c r="CC10" s="26">
        <v>27</v>
      </c>
      <c r="CD10" s="26">
        <v>1521</v>
      </c>
      <c r="CE10" s="26">
        <v>14</v>
      </c>
      <c r="CF10" s="61">
        <v>1.1000000000000001</v>
      </c>
      <c r="CG10" s="26">
        <v>0</v>
      </c>
      <c r="CH10" s="26">
        <v>0</v>
      </c>
      <c r="CI10" s="26">
        <v>0.57999999999999996</v>
      </c>
      <c r="CJ10" s="107">
        <v>1</v>
      </c>
      <c r="CK10" s="104"/>
      <c r="CL10" s="26">
        <v>1</v>
      </c>
      <c r="CM10" s="26"/>
      <c r="CN10" s="26"/>
      <c r="CO10" s="26"/>
      <c r="CP10" s="26"/>
      <c r="CQ10" s="26"/>
      <c r="CR10" s="26"/>
      <c r="CS10" s="26"/>
      <c r="CT10" s="78"/>
      <c r="CU10" s="26"/>
      <c r="CV10" s="26">
        <v>1</v>
      </c>
      <c r="CW10" s="26"/>
      <c r="CX10" s="61"/>
      <c r="CY10" s="26"/>
      <c r="CZ10" s="26"/>
      <c r="DA10" s="26"/>
      <c r="DB10" s="107"/>
      <c r="DC10" s="104">
        <v>4362</v>
      </c>
      <c r="DD10" s="26">
        <v>4715</v>
      </c>
      <c r="DE10" s="26">
        <v>37</v>
      </c>
      <c r="DF10" s="26">
        <v>7</v>
      </c>
      <c r="DG10" s="26">
        <v>416</v>
      </c>
      <c r="DH10" s="26">
        <v>280</v>
      </c>
      <c r="DI10" s="26">
        <v>78.2</v>
      </c>
      <c r="DJ10" s="26">
        <v>8.1</v>
      </c>
      <c r="DK10" s="26">
        <v>3.5</v>
      </c>
      <c r="DL10" s="78">
        <v>60.5</v>
      </c>
      <c r="DM10" s="26">
        <v>46</v>
      </c>
      <c r="DN10" s="26">
        <v>3784</v>
      </c>
      <c r="DO10" s="26">
        <v>10</v>
      </c>
      <c r="DP10" s="72">
        <v>2.6</v>
      </c>
      <c r="DQ10" s="26">
        <v>0</v>
      </c>
      <c r="DR10" s="26">
        <v>0</v>
      </c>
      <c r="DS10" s="26">
        <v>0.28000000000000003</v>
      </c>
      <c r="DT10" s="107">
        <v>2</v>
      </c>
      <c r="DU10" s="104">
        <v>4178</v>
      </c>
      <c r="DV10" s="26">
        <v>4355</v>
      </c>
      <c r="DW10" s="26">
        <v>26</v>
      </c>
      <c r="DX10" s="26">
        <v>8</v>
      </c>
      <c r="DY10" s="26">
        <v>560</v>
      </c>
      <c r="DZ10" s="26">
        <v>368</v>
      </c>
      <c r="EA10" s="26">
        <v>75.900000000000006</v>
      </c>
      <c r="EB10" s="26">
        <v>4.8</v>
      </c>
      <c r="EC10" s="26">
        <v>3</v>
      </c>
      <c r="ED10" s="78">
        <v>41.3</v>
      </c>
      <c r="EE10" s="26">
        <v>39</v>
      </c>
      <c r="EF10" s="26">
        <v>3288</v>
      </c>
      <c r="EG10" s="26">
        <v>19</v>
      </c>
      <c r="EH10" s="72">
        <v>1.7</v>
      </c>
      <c r="EI10" s="26">
        <v>6</v>
      </c>
      <c r="EJ10" s="26">
        <v>0</v>
      </c>
      <c r="EK10" s="26">
        <v>1.48</v>
      </c>
      <c r="EL10" s="107">
        <v>1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188</v>
      </c>
      <c r="C11" s="11">
        <v>4.0387500000000003</v>
      </c>
      <c r="D11" s="43" t="s">
        <v>126</v>
      </c>
      <c r="E11" s="14">
        <v>9</v>
      </c>
      <c r="F11" s="44">
        <v>34726</v>
      </c>
      <c r="G11" s="15">
        <v>30.687671232876713</v>
      </c>
      <c r="H11" s="15" t="s">
        <v>348</v>
      </c>
      <c r="I11" s="15">
        <v>23.263013698630136</v>
      </c>
      <c r="J11" s="15" t="s">
        <v>331</v>
      </c>
      <c r="K11" s="51">
        <v>73</v>
      </c>
      <c r="L11" s="51">
        <v>201</v>
      </c>
      <c r="M11" s="51">
        <v>4.79</v>
      </c>
      <c r="N11" s="81">
        <v>7</v>
      </c>
      <c r="O11" s="167">
        <v>0</v>
      </c>
      <c r="P11" s="168">
        <v>0.74047306176084104</v>
      </c>
      <c r="Q11" s="168">
        <v>0</v>
      </c>
      <c r="R11" s="168">
        <v>0.9837940896091516</v>
      </c>
      <c r="S11" s="168">
        <v>0.99106915029344222</v>
      </c>
      <c r="T11" s="169">
        <v>0.99106915029344222</v>
      </c>
      <c r="U11" s="169">
        <v>0.64419494769073748</v>
      </c>
      <c r="V11" s="169">
        <v>1.0806638363566191E-2</v>
      </c>
      <c r="W11" s="169">
        <v>5.2891933028919327E-2</v>
      </c>
      <c r="X11" s="169">
        <v>5.2891933028919327E-2</v>
      </c>
      <c r="Y11" s="18">
        <v>3.4379756468797561E-2</v>
      </c>
      <c r="Z11" s="19">
        <v>19.605479452054794</v>
      </c>
      <c r="AA11" s="20">
        <v>76.363178937418724</v>
      </c>
      <c r="AB11" s="71">
        <v>0.69138755980861244</v>
      </c>
      <c r="AC11" s="102">
        <v>14.656603773584905</v>
      </c>
      <c r="AD11" s="71">
        <v>0.76900000000000002</v>
      </c>
      <c r="AE11" s="71">
        <v>6.5000000000000002E-2</v>
      </c>
      <c r="AF11" s="71">
        <v>2.8999999999999998E-2</v>
      </c>
      <c r="AG11" s="70">
        <v>0.51900000000000002</v>
      </c>
      <c r="AH11" s="20">
        <v>3.8</v>
      </c>
      <c r="AI11" s="20">
        <v>0</v>
      </c>
      <c r="AJ11" s="76">
        <v>1.1000000000000001</v>
      </c>
      <c r="AK11" s="21">
        <v>6</v>
      </c>
      <c r="AL11" s="21">
        <v>10</v>
      </c>
      <c r="AM11" s="21">
        <v>6</v>
      </c>
      <c r="AN11" s="21">
        <v>5</v>
      </c>
      <c r="AO11" s="21">
        <v>7</v>
      </c>
      <c r="AP11" s="21">
        <v>6</v>
      </c>
      <c r="AQ11" s="21">
        <v>1</v>
      </c>
      <c r="AR11" s="21">
        <v>1</v>
      </c>
      <c r="AS11" s="21">
        <v>0</v>
      </c>
      <c r="AT11" s="21">
        <v>0</v>
      </c>
      <c r="AU11" s="21">
        <v>1</v>
      </c>
      <c r="AV11" s="21">
        <v>0</v>
      </c>
      <c r="AW11" s="21">
        <v>10.17</v>
      </c>
      <c r="AX11" s="21">
        <v>7.6274999999999995</v>
      </c>
      <c r="AY11" s="21">
        <v>7.4999999999999997E-2</v>
      </c>
      <c r="AZ11" s="130">
        <v>0</v>
      </c>
      <c r="BA11" s="104"/>
      <c r="BB11" s="26">
        <v>1</v>
      </c>
      <c r="BC11" s="26"/>
      <c r="BD11" s="26"/>
      <c r="BE11" s="26"/>
      <c r="BF11" s="26"/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60"/>
      <c r="BS11" s="104">
        <v>2254</v>
      </c>
      <c r="BT11" s="26">
        <v>3044</v>
      </c>
      <c r="BU11" s="26">
        <v>19</v>
      </c>
      <c r="BV11" s="26">
        <v>8</v>
      </c>
      <c r="BW11" s="26">
        <v>294</v>
      </c>
      <c r="BX11" s="26">
        <v>184</v>
      </c>
      <c r="BY11" s="26">
        <v>71.599999999999994</v>
      </c>
      <c r="BZ11" s="26">
        <v>5.0999999999999996</v>
      </c>
      <c r="CA11" s="26">
        <v>3.6</v>
      </c>
      <c r="CB11" s="78">
        <v>41.2</v>
      </c>
      <c r="CC11" s="26">
        <v>148</v>
      </c>
      <c r="CD11" s="26">
        <v>3510</v>
      </c>
      <c r="CE11" s="26">
        <v>40</v>
      </c>
      <c r="CF11" s="61">
        <v>3</v>
      </c>
      <c r="CG11" s="26">
        <v>3</v>
      </c>
      <c r="CH11" s="26">
        <v>5</v>
      </c>
      <c r="CI11" s="26">
        <v>1.37</v>
      </c>
      <c r="CJ11" s="107">
        <v>3</v>
      </c>
      <c r="CK11" s="104"/>
      <c r="CL11" s="26">
        <v>1</v>
      </c>
      <c r="CM11" s="26"/>
      <c r="CN11" s="26"/>
      <c r="CO11" s="26"/>
      <c r="CP11" s="26"/>
      <c r="CQ11" s="26"/>
      <c r="CR11" s="26"/>
      <c r="CS11" s="26"/>
      <c r="CT11" s="78"/>
      <c r="CU11" s="26"/>
      <c r="CV11" s="26">
        <v>1</v>
      </c>
      <c r="CW11" s="26"/>
      <c r="CX11" s="61"/>
      <c r="CY11" s="26"/>
      <c r="CZ11" s="26"/>
      <c r="DA11" s="26"/>
      <c r="DB11" s="107"/>
      <c r="DC11" s="104">
        <v>4128</v>
      </c>
      <c r="DD11" s="26">
        <v>4196</v>
      </c>
      <c r="DE11" s="26">
        <v>45</v>
      </c>
      <c r="DF11" s="26">
        <v>9</v>
      </c>
      <c r="DG11" s="26">
        <v>418</v>
      </c>
      <c r="DH11" s="26">
        <v>289</v>
      </c>
      <c r="DI11" s="26">
        <v>76.900000000000006</v>
      </c>
      <c r="DJ11" s="26">
        <v>6.5</v>
      </c>
      <c r="DK11" s="26">
        <v>2.9</v>
      </c>
      <c r="DL11" s="78">
        <v>42.7</v>
      </c>
      <c r="DM11" s="26">
        <v>28</v>
      </c>
      <c r="DN11" s="26">
        <v>2591</v>
      </c>
      <c r="DO11" s="26">
        <v>17</v>
      </c>
      <c r="DP11" s="72">
        <v>1</v>
      </c>
      <c r="DQ11" s="26">
        <v>0</v>
      </c>
      <c r="DR11" s="26">
        <v>0</v>
      </c>
      <c r="DS11" s="26">
        <v>1.1000000000000001</v>
      </c>
      <c r="DT11" s="107">
        <v>0</v>
      </c>
      <c r="DU11" s="104">
        <v>3884</v>
      </c>
      <c r="DV11" s="26">
        <v>3919</v>
      </c>
      <c r="DW11" s="26">
        <v>28</v>
      </c>
      <c r="DX11" s="26">
        <v>8</v>
      </c>
      <c r="DY11" s="26">
        <v>413</v>
      </c>
      <c r="DZ11" s="26">
        <v>265</v>
      </c>
      <c r="EA11" s="26">
        <v>75.599999999999994</v>
      </c>
      <c r="EB11" s="26">
        <v>5.5</v>
      </c>
      <c r="EC11" s="26">
        <v>3.7</v>
      </c>
      <c r="ED11" s="78">
        <v>51.9</v>
      </c>
      <c r="EE11" s="26">
        <v>139</v>
      </c>
      <c r="EF11" s="26">
        <v>2628</v>
      </c>
      <c r="EG11" s="26">
        <v>18</v>
      </c>
      <c r="EH11" s="72">
        <v>3.8</v>
      </c>
      <c r="EI11" s="26">
        <v>1</v>
      </c>
      <c r="EJ11" s="26">
        <v>0</v>
      </c>
      <c r="EK11" s="26">
        <v>0.62</v>
      </c>
      <c r="EL11" s="107">
        <v>5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192</v>
      </c>
      <c r="C12" s="11">
        <v>3.8375000000000004</v>
      </c>
      <c r="D12" s="43" t="s">
        <v>110</v>
      </c>
      <c r="E12" s="14">
        <v>2</v>
      </c>
      <c r="F12" s="44">
        <v>34722</v>
      </c>
      <c r="G12" s="15">
        <v>30.698630136986303</v>
      </c>
      <c r="H12" s="15" t="s">
        <v>349</v>
      </c>
      <c r="I12" s="15">
        <v>23.273972602739725</v>
      </c>
      <c r="J12" s="15" t="s">
        <v>327</v>
      </c>
      <c r="K12" s="51">
        <v>73</v>
      </c>
      <c r="L12" s="51">
        <v>224</v>
      </c>
      <c r="M12" s="51">
        <v>4.7</v>
      </c>
      <c r="N12" s="81">
        <v>0</v>
      </c>
      <c r="O12" s="167">
        <v>0</v>
      </c>
      <c r="P12" s="168">
        <v>0.76045319665497702</v>
      </c>
      <c r="Q12" s="168">
        <v>0.40383048084759576</v>
      </c>
      <c r="R12" s="168">
        <v>0.91873426824883131</v>
      </c>
      <c r="S12" s="168">
        <v>0.8312041315574884</v>
      </c>
      <c r="T12" s="169">
        <v>0.87496919990315991</v>
      </c>
      <c r="U12" s="169">
        <v>0.87496919990315991</v>
      </c>
      <c r="V12" s="169">
        <v>0.28931572629051622</v>
      </c>
      <c r="W12" s="169">
        <v>0.2505592841163311</v>
      </c>
      <c r="X12" s="169">
        <v>0.26993750520342363</v>
      </c>
      <c r="Y12" s="18">
        <v>0.26993750520342363</v>
      </c>
      <c r="Z12" s="19">
        <v>19.616438356164384</v>
      </c>
      <c r="AA12" s="20">
        <v>91.80928015581344</v>
      </c>
      <c r="AB12" s="71">
        <v>0.82978723404255317</v>
      </c>
      <c r="AC12" s="102">
        <v>12.688796680497925</v>
      </c>
      <c r="AD12" s="71">
        <v>0.75800000000000001</v>
      </c>
      <c r="AE12" s="71">
        <v>5.5E-2</v>
      </c>
      <c r="AF12" s="71">
        <v>2.8999999999999998E-2</v>
      </c>
      <c r="AG12" s="70">
        <v>0.379</v>
      </c>
      <c r="AH12" s="20">
        <v>5.8</v>
      </c>
      <c r="AI12" s="20">
        <v>0.16756756756756758</v>
      </c>
      <c r="AJ12" s="76">
        <v>2.71</v>
      </c>
      <c r="AK12" s="21">
        <v>6</v>
      </c>
      <c r="AL12" s="21">
        <v>5</v>
      </c>
      <c r="AM12" s="21">
        <v>5</v>
      </c>
      <c r="AN12" s="21">
        <v>3</v>
      </c>
      <c r="AO12" s="21">
        <v>7</v>
      </c>
      <c r="AP12" s="21">
        <v>0</v>
      </c>
      <c r="AQ12" s="21">
        <v>9</v>
      </c>
      <c r="AR12" s="21">
        <v>5</v>
      </c>
      <c r="AS12" s="21">
        <v>3</v>
      </c>
      <c r="AT12" s="21">
        <v>5</v>
      </c>
      <c r="AU12" s="21">
        <v>0</v>
      </c>
      <c r="AV12" s="21">
        <v>0</v>
      </c>
      <c r="AW12" s="21">
        <v>6.15</v>
      </c>
      <c r="AX12" s="21">
        <v>6.15</v>
      </c>
      <c r="AY12" s="21">
        <v>0.82499999999999996</v>
      </c>
      <c r="AZ12" s="130">
        <v>0.82499999999999996</v>
      </c>
      <c r="BA12" s="104"/>
      <c r="BB12" s="26">
        <v>1</v>
      </c>
      <c r="BC12" s="26"/>
      <c r="BD12" s="26"/>
      <c r="BE12" s="26"/>
      <c r="BF12" s="26"/>
      <c r="BG12" s="26"/>
      <c r="BH12" s="78"/>
      <c r="BI12" s="78"/>
      <c r="BJ12" s="78"/>
      <c r="BK12" s="26"/>
      <c r="BL12" s="26">
        <v>1</v>
      </c>
      <c r="BM12" s="56"/>
      <c r="BN12" s="61"/>
      <c r="BO12" s="59"/>
      <c r="BP12" s="59"/>
      <c r="BQ12" s="80"/>
      <c r="BR12" s="60"/>
      <c r="BS12" s="104">
        <v>2819</v>
      </c>
      <c r="BT12" s="26">
        <v>3707</v>
      </c>
      <c r="BU12" s="26">
        <v>34</v>
      </c>
      <c r="BV12" s="26">
        <v>11</v>
      </c>
      <c r="BW12" s="26">
        <v>312</v>
      </c>
      <c r="BX12" s="26">
        <v>201</v>
      </c>
      <c r="BY12" s="26">
        <v>73.2</v>
      </c>
      <c r="BZ12" s="26">
        <v>4.7</v>
      </c>
      <c r="CA12" s="26">
        <v>3.1</v>
      </c>
      <c r="CB12" s="78">
        <v>40.4</v>
      </c>
      <c r="CC12" s="26">
        <v>1100</v>
      </c>
      <c r="CD12" s="26">
        <v>4257</v>
      </c>
      <c r="CE12" s="26">
        <v>150</v>
      </c>
      <c r="CF12" s="61">
        <v>7.3</v>
      </c>
      <c r="CG12" s="26">
        <v>11</v>
      </c>
      <c r="CH12" s="26">
        <v>39</v>
      </c>
      <c r="CI12" s="26">
        <v>3.59</v>
      </c>
      <c r="CJ12" s="107">
        <v>36</v>
      </c>
      <c r="CK12" s="104">
        <v>991</v>
      </c>
      <c r="CL12" s="26">
        <v>2454</v>
      </c>
      <c r="CM12" s="26">
        <v>11</v>
      </c>
      <c r="CN12" s="26">
        <v>4</v>
      </c>
      <c r="CO12" s="26">
        <v>147</v>
      </c>
      <c r="CP12" s="26">
        <v>93</v>
      </c>
      <c r="CQ12" s="26">
        <v>73.7</v>
      </c>
      <c r="CR12" s="26">
        <v>4.5999999999999996</v>
      </c>
      <c r="CS12" s="26">
        <v>4</v>
      </c>
      <c r="CT12" s="78">
        <v>45</v>
      </c>
      <c r="CU12" s="26">
        <v>703</v>
      </c>
      <c r="CV12" s="26">
        <v>3355</v>
      </c>
      <c r="CW12" s="26">
        <v>118</v>
      </c>
      <c r="CX12" s="61">
        <v>5.9</v>
      </c>
      <c r="CY12" s="26">
        <v>11</v>
      </c>
      <c r="CZ12" s="26">
        <v>22</v>
      </c>
      <c r="DA12" s="26">
        <v>2.73</v>
      </c>
      <c r="DB12" s="107">
        <v>21</v>
      </c>
      <c r="DC12" s="104">
        <v>2555</v>
      </c>
      <c r="DD12" s="26">
        <v>2781</v>
      </c>
      <c r="DE12" s="26">
        <v>24</v>
      </c>
      <c r="DF12" s="26">
        <v>7</v>
      </c>
      <c r="DG12" s="26">
        <v>282</v>
      </c>
      <c r="DH12" s="26">
        <v>234</v>
      </c>
      <c r="DI12" s="26">
        <v>75.8</v>
      </c>
      <c r="DJ12" s="26">
        <v>3.5</v>
      </c>
      <c r="DK12" s="26">
        <v>202</v>
      </c>
      <c r="DL12" s="78">
        <v>37.9</v>
      </c>
      <c r="DM12" s="26">
        <v>964</v>
      </c>
      <c r="DN12" s="26">
        <v>3332</v>
      </c>
      <c r="DO12" s="26">
        <v>185</v>
      </c>
      <c r="DP12" s="72">
        <v>5.2</v>
      </c>
      <c r="DQ12" s="26">
        <v>9</v>
      </c>
      <c r="DR12" s="26">
        <v>31</v>
      </c>
      <c r="DS12" s="26">
        <v>2.71</v>
      </c>
      <c r="DT12" s="107">
        <v>30</v>
      </c>
      <c r="DU12" s="104">
        <v>3058</v>
      </c>
      <c r="DV12" s="26">
        <v>3679</v>
      </c>
      <c r="DW12" s="26">
        <v>35</v>
      </c>
      <c r="DX12" s="26">
        <v>9</v>
      </c>
      <c r="DY12" s="26">
        <v>373</v>
      </c>
      <c r="DZ12" s="26">
        <v>241</v>
      </c>
      <c r="EA12" s="26">
        <v>73.900000000000006</v>
      </c>
      <c r="EB12" s="26">
        <v>5.5</v>
      </c>
      <c r="EC12" s="26">
        <v>2.9</v>
      </c>
      <c r="ED12" s="78">
        <v>34.5</v>
      </c>
      <c r="EE12" s="26">
        <v>896</v>
      </c>
      <c r="EF12" s="26">
        <v>3576</v>
      </c>
      <c r="EG12" s="26">
        <v>154</v>
      </c>
      <c r="EH12" s="72">
        <v>5.8</v>
      </c>
      <c r="EI12" s="26">
        <v>12</v>
      </c>
      <c r="EJ12" s="26">
        <v>15</v>
      </c>
      <c r="EK12" s="26">
        <v>2.38</v>
      </c>
      <c r="EL12" s="107">
        <v>26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191</v>
      </c>
      <c r="C13" s="11">
        <v>3.6187500000000004</v>
      </c>
      <c r="D13" s="43" t="s">
        <v>104</v>
      </c>
      <c r="E13" s="14">
        <v>1</v>
      </c>
      <c r="F13" s="44">
        <v>34537</v>
      </c>
      <c r="G13" s="15">
        <v>31.205479452054796</v>
      </c>
      <c r="H13" s="15" t="s">
        <v>348</v>
      </c>
      <c r="I13" s="15">
        <v>23.780821917808218</v>
      </c>
      <c r="J13" s="15" t="s">
        <v>330</v>
      </c>
      <c r="K13" s="51">
        <v>73</v>
      </c>
      <c r="L13" s="51">
        <v>215</v>
      </c>
      <c r="M13" s="51">
        <v>4.76</v>
      </c>
      <c r="N13" s="81">
        <v>7</v>
      </c>
      <c r="O13" s="167">
        <v>0.65250965250965254</v>
      </c>
      <c r="P13" s="168">
        <v>0.35571365051133835</v>
      </c>
      <c r="Q13" s="168">
        <v>0</v>
      </c>
      <c r="R13" s="168">
        <v>0.93073213502849628</v>
      </c>
      <c r="S13" s="168">
        <v>0.93081285444234407</v>
      </c>
      <c r="T13" s="169">
        <v>0.93081285444234407</v>
      </c>
      <c r="U13" s="169">
        <v>0.93081285444234407</v>
      </c>
      <c r="V13" s="169">
        <v>4.7014413177762525E-2</v>
      </c>
      <c r="W13" s="169">
        <v>8.9895470383275264E-2</v>
      </c>
      <c r="X13" s="169">
        <v>8.9895470383275264E-2</v>
      </c>
      <c r="Y13" s="18">
        <v>8.9895470383275264E-2</v>
      </c>
      <c r="Z13" s="19">
        <v>19.123287671232877</v>
      </c>
      <c r="AA13" s="20">
        <v>83.760766838045328</v>
      </c>
      <c r="AB13" s="71">
        <v>0.59566787003610111</v>
      </c>
      <c r="AC13" s="102">
        <v>14.921212121212122</v>
      </c>
      <c r="AD13" s="71">
        <v>0.69499999999999995</v>
      </c>
      <c r="AE13" s="71">
        <v>5.2000000000000005E-2</v>
      </c>
      <c r="AF13" s="71">
        <v>2.5000000000000001E-2</v>
      </c>
      <c r="AG13" s="70">
        <v>0.50900000000000001</v>
      </c>
      <c r="AH13" s="20">
        <v>4.9000000000000004</v>
      </c>
      <c r="AI13" s="20">
        <v>0</v>
      </c>
      <c r="AJ13" s="76">
        <v>2.84</v>
      </c>
      <c r="AK13" s="21">
        <v>7</v>
      </c>
      <c r="AL13" s="21">
        <v>10</v>
      </c>
      <c r="AM13" s="21">
        <v>0</v>
      </c>
      <c r="AN13" s="21">
        <v>2</v>
      </c>
      <c r="AO13" s="21">
        <v>9</v>
      </c>
      <c r="AP13" s="21">
        <v>5</v>
      </c>
      <c r="AQ13" s="21">
        <v>3</v>
      </c>
      <c r="AR13" s="21">
        <v>3</v>
      </c>
      <c r="AS13" s="21">
        <v>0</v>
      </c>
      <c r="AT13" s="21">
        <v>6</v>
      </c>
      <c r="AU13" s="21">
        <v>1</v>
      </c>
      <c r="AV13" s="21">
        <v>0</v>
      </c>
      <c r="AW13" s="21">
        <v>7.45</v>
      </c>
      <c r="AX13" s="21">
        <v>5.5875000000000004</v>
      </c>
      <c r="AY13" s="21">
        <v>0.45</v>
      </c>
      <c r="AZ13" s="130">
        <v>0</v>
      </c>
      <c r="BA13" s="104">
        <v>1690</v>
      </c>
      <c r="BB13" s="26">
        <v>2590</v>
      </c>
      <c r="BC13" s="26"/>
      <c r="BD13" s="26"/>
      <c r="BE13" s="26"/>
      <c r="BF13" s="26"/>
      <c r="BG13" s="26"/>
      <c r="BH13" s="78"/>
      <c r="BI13" s="78"/>
      <c r="BJ13" s="78"/>
      <c r="BK13" s="26"/>
      <c r="BL13" s="26">
        <v>1</v>
      </c>
      <c r="BM13" s="56"/>
      <c r="BN13" s="61"/>
      <c r="BO13" s="59"/>
      <c r="BP13" s="59"/>
      <c r="BQ13" s="80"/>
      <c r="BR13" s="60"/>
      <c r="BS13" s="104">
        <v>800</v>
      </c>
      <c r="BT13" s="26">
        <v>2249</v>
      </c>
      <c r="BU13" s="26">
        <v>6</v>
      </c>
      <c r="BV13" s="26">
        <v>5</v>
      </c>
      <c r="BW13" s="26">
        <v>162</v>
      </c>
      <c r="BX13" s="26">
        <v>89</v>
      </c>
      <c r="BY13" s="26">
        <v>65.099999999999994</v>
      </c>
      <c r="BZ13" s="26">
        <v>3</v>
      </c>
      <c r="CA13" s="26">
        <v>4.8</v>
      </c>
      <c r="CB13" s="78">
        <v>47.1</v>
      </c>
      <c r="CC13" s="26">
        <v>83</v>
      </c>
      <c r="CD13" s="26">
        <v>2079</v>
      </c>
      <c r="CE13" s="26">
        <v>14</v>
      </c>
      <c r="CF13" s="61">
        <v>3.5</v>
      </c>
      <c r="CG13" s="26">
        <v>3</v>
      </c>
      <c r="CH13" s="26">
        <v>2</v>
      </c>
      <c r="CI13" s="26">
        <v>1</v>
      </c>
      <c r="CJ13" s="107">
        <v>2</v>
      </c>
      <c r="CK13" s="104"/>
      <c r="CL13" s="26">
        <v>1</v>
      </c>
      <c r="CM13" s="26"/>
      <c r="CN13" s="26"/>
      <c r="CO13" s="26"/>
      <c r="CP13" s="26"/>
      <c r="CQ13" s="26"/>
      <c r="CR13" s="26"/>
      <c r="CS13" s="26"/>
      <c r="CT13" s="78"/>
      <c r="CU13" s="26"/>
      <c r="CV13" s="26">
        <v>1</v>
      </c>
      <c r="CW13" s="26"/>
      <c r="CX13" s="61"/>
      <c r="CY13" s="26"/>
      <c r="CZ13" s="26"/>
      <c r="DA13" s="26"/>
      <c r="DB13" s="107"/>
      <c r="DC13" s="104">
        <v>2123</v>
      </c>
      <c r="DD13" s="26">
        <v>2281</v>
      </c>
      <c r="DE13" s="26">
        <v>11</v>
      </c>
      <c r="DF13" s="26">
        <v>5</v>
      </c>
      <c r="DG13" s="26">
        <v>270</v>
      </c>
      <c r="DH13" s="26">
        <v>160</v>
      </c>
      <c r="DI13" s="26">
        <v>69.5</v>
      </c>
      <c r="DJ13" s="26">
        <v>3.2</v>
      </c>
      <c r="DK13" s="26">
        <v>2.5</v>
      </c>
      <c r="DL13" s="78">
        <v>33.299999999999997</v>
      </c>
      <c r="DM13" s="26">
        <v>137</v>
      </c>
      <c r="DN13" s="26">
        <v>2914</v>
      </c>
      <c r="DO13" s="26">
        <v>11</v>
      </c>
      <c r="DP13" s="72">
        <v>4.9000000000000004</v>
      </c>
      <c r="DQ13" s="26">
        <v>1</v>
      </c>
      <c r="DR13" s="26">
        <v>0</v>
      </c>
      <c r="DS13" s="26">
        <v>2.14</v>
      </c>
      <c r="DT13" s="107">
        <v>8</v>
      </c>
      <c r="DU13" s="104">
        <v>2462</v>
      </c>
      <c r="DV13" s="26">
        <v>2645</v>
      </c>
      <c r="DW13" s="26">
        <v>16</v>
      </c>
      <c r="DX13" s="26">
        <v>2</v>
      </c>
      <c r="DY13" s="26">
        <v>277</v>
      </c>
      <c r="DZ13" s="26">
        <v>165</v>
      </c>
      <c r="EA13" s="26">
        <v>69.099999999999994</v>
      </c>
      <c r="EB13" s="26">
        <v>5.2</v>
      </c>
      <c r="EC13" s="26">
        <v>3.5</v>
      </c>
      <c r="ED13" s="78">
        <v>50.9</v>
      </c>
      <c r="EE13" s="26">
        <v>258</v>
      </c>
      <c r="EF13" s="26">
        <v>2870</v>
      </c>
      <c r="EG13" s="26">
        <v>31</v>
      </c>
      <c r="EH13" s="72">
        <v>4.5999999999999996</v>
      </c>
      <c r="EI13" s="26">
        <v>2</v>
      </c>
      <c r="EJ13" s="26">
        <v>0</v>
      </c>
      <c r="EK13" s="26">
        <v>2.84</v>
      </c>
      <c r="EL13" s="107">
        <v>8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181</v>
      </c>
      <c r="C14" s="11">
        <v>3.0112499999999995</v>
      </c>
      <c r="D14" s="43" t="s">
        <v>196</v>
      </c>
      <c r="E14" s="14">
        <v>5</v>
      </c>
      <c r="F14" s="44">
        <v>34696</v>
      </c>
      <c r="G14" s="15">
        <v>30.769863013698629</v>
      </c>
      <c r="H14" s="15" t="s">
        <v>349</v>
      </c>
      <c r="I14" s="15">
        <v>23.345205479452055</v>
      </c>
      <c r="J14" s="15" t="s">
        <v>331</v>
      </c>
      <c r="K14" s="51">
        <v>75</v>
      </c>
      <c r="L14" s="51">
        <v>211</v>
      </c>
      <c r="M14" s="51">
        <v>4.79</v>
      </c>
      <c r="N14" s="81">
        <v>6</v>
      </c>
      <c r="O14" s="167">
        <v>0</v>
      </c>
      <c r="P14" s="168">
        <v>0.32780879274249825</v>
      </c>
      <c r="Q14" s="168">
        <v>0.90531725637477767</v>
      </c>
      <c r="R14" s="168">
        <v>0.9480161256100148</v>
      </c>
      <c r="S14" s="168">
        <v>0.75193960998112808</v>
      </c>
      <c r="T14" s="169">
        <v>0.84997786779557138</v>
      </c>
      <c r="U14" s="169">
        <v>0.7224811876262357</v>
      </c>
      <c r="V14" s="169">
        <v>6.5952649379932352E-2</v>
      </c>
      <c r="W14" s="169">
        <v>8.7804878048780483E-2</v>
      </c>
      <c r="X14" s="169">
        <v>8.7804878048780483E-2</v>
      </c>
      <c r="Y14" s="18">
        <v>7.4634146341463412E-2</v>
      </c>
      <c r="Z14" s="19">
        <v>20.687671232876713</v>
      </c>
      <c r="AA14" s="20">
        <v>80.162342068633578</v>
      </c>
      <c r="AB14" s="71">
        <v>0.69654088050314467</v>
      </c>
      <c r="AC14" s="102">
        <v>10.044817927170868</v>
      </c>
      <c r="AD14" s="71">
        <v>0.78599999999999992</v>
      </c>
      <c r="AE14" s="71">
        <v>4.8000000000000001E-2</v>
      </c>
      <c r="AF14" s="71">
        <v>2.4E-2</v>
      </c>
      <c r="AG14" s="70">
        <v>0.49200000000000005</v>
      </c>
      <c r="AH14" s="20">
        <v>3.6</v>
      </c>
      <c r="AI14" s="20">
        <v>0</v>
      </c>
      <c r="AJ14" s="76">
        <v>2.23</v>
      </c>
      <c r="AK14" s="21">
        <v>3</v>
      </c>
      <c r="AL14" s="21">
        <v>0</v>
      </c>
      <c r="AM14" s="21">
        <v>8</v>
      </c>
      <c r="AN14" s="21">
        <v>1</v>
      </c>
      <c r="AO14" s="21">
        <v>9</v>
      </c>
      <c r="AP14" s="21">
        <v>4</v>
      </c>
      <c r="AQ14" s="21">
        <v>2</v>
      </c>
      <c r="AR14" s="21">
        <v>1</v>
      </c>
      <c r="AS14" s="21">
        <v>0</v>
      </c>
      <c r="AT14" s="21">
        <v>3</v>
      </c>
      <c r="AU14" s="21">
        <v>1</v>
      </c>
      <c r="AV14" s="21">
        <v>0</v>
      </c>
      <c r="AW14" s="21">
        <v>6.2299999999999995</v>
      </c>
      <c r="AX14" s="21">
        <v>4.6724999999999994</v>
      </c>
      <c r="AY14" s="21">
        <v>0.22500000000000001</v>
      </c>
      <c r="AZ14" s="130">
        <v>0</v>
      </c>
      <c r="BA14" s="104"/>
      <c r="BB14" s="26">
        <v>1</v>
      </c>
      <c r="BC14" s="26"/>
      <c r="BD14" s="26"/>
      <c r="BE14" s="26"/>
      <c r="BF14" s="26"/>
      <c r="BG14" s="26"/>
      <c r="BH14" s="78"/>
      <c r="BI14" s="78"/>
      <c r="BJ14" s="78"/>
      <c r="BK14" s="26"/>
      <c r="BL14" s="26">
        <v>1</v>
      </c>
      <c r="BM14" s="56"/>
      <c r="BN14" s="61"/>
      <c r="BO14" s="59"/>
      <c r="BP14" s="59"/>
      <c r="BQ14" s="80"/>
      <c r="BR14" s="60"/>
      <c r="BS14" s="104">
        <v>1879</v>
      </c>
      <c r="BT14" s="26">
        <v>5732</v>
      </c>
      <c r="BU14" s="26">
        <v>13</v>
      </c>
      <c r="BV14" s="26">
        <v>7</v>
      </c>
      <c r="BW14" s="26">
        <v>245</v>
      </c>
      <c r="BX14" s="26">
        <v>155</v>
      </c>
      <c r="BY14" s="26">
        <v>73.3</v>
      </c>
      <c r="BZ14" s="26">
        <v>5.0999999999999996</v>
      </c>
      <c r="CA14" s="26">
        <v>4.2</v>
      </c>
      <c r="CB14" s="78">
        <v>50</v>
      </c>
      <c r="CC14" s="26">
        <v>61</v>
      </c>
      <c r="CD14" s="26">
        <v>770</v>
      </c>
      <c r="CE14" s="26">
        <v>6</v>
      </c>
      <c r="CF14" s="61">
        <v>3.1</v>
      </c>
      <c r="CG14" s="26">
        <v>1</v>
      </c>
      <c r="CH14" s="26">
        <v>0</v>
      </c>
      <c r="CI14" s="26">
        <v>2.65</v>
      </c>
      <c r="CJ14" s="107">
        <v>0</v>
      </c>
      <c r="CK14" s="104">
        <v>4580</v>
      </c>
      <c r="CL14" s="26">
        <v>5059</v>
      </c>
      <c r="CM14" s="26">
        <v>38</v>
      </c>
      <c r="CN14" s="26">
        <v>8</v>
      </c>
      <c r="CO14" s="26">
        <v>649</v>
      </c>
      <c r="CP14" s="26">
        <v>447</v>
      </c>
      <c r="CQ14" s="26">
        <v>78.599999999999994</v>
      </c>
      <c r="CR14" s="26">
        <v>4.8</v>
      </c>
      <c r="CS14" s="26">
        <v>4.4000000000000004</v>
      </c>
      <c r="CT14" s="78">
        <v>49.2</v>
      </c>
      <c r="CU14" s="26">
        <v>150</v>
      </c>
      <c r="CV14" s="26">
        <v>1364</v>
      </c>
      <c r="CW14" s="26">
        <v>19</v>
      </c>
      <c r="CX14" s="61">
        <v>3.2</v>
      </c>
      <c r="CY14" s="26">
        <v>3</v>
      </c>
      <c r="CZ14" s="26">
        <v>0</v>
      </c>
      <c r="DA14" s="26">
        <v>1.38</v>
      </c>
      <c r="DB14" s="107">
        <v>7</v>
      </c>
      <c r="DC14" s="104">
        <v>4468</v>
      </c>
      <c r="DD14" s="26">
        <v>4713</v>
      </c>
      <c r="DE14" s="26">
        <v>38</v>
      </c>
      <c r="DF14" s="26">
        <v>11</v>
      </c>
      <c r="DG14" s="26">
        <v>636</v>
      </c>
      <c r="DH14" s="26">
        <v>443</v>
      </c>
      <c r="DI14" s="26">
        <v>78</v>
      </c>
      <c r="DJ14" s="26">
        <v>4.4000000000000004</v>
      </c>
      <c r="DK14" s="26">
        <v>2.4</v>
      </c>
      <c r="DL14" s="78">
        <v>45.2</v>
      </c>
      <c r="DM14" s="26">
        <v>117</v>
      </c>
      <c r="DN14" s="26">
        <v>1774</v>
      </c>
      <c r="DO14" s="26">
        <v>8</v>
      </c>
      <c r="DP14" s="72">
        <v>3.1</v>
      </c>
      <c r="DQ14" s="26">
        <v>0</v>
      </c>
      <c r="DR14" s="26">
        <v>0</v>
      </c>
      <c r="DS14" s="26">
        <v>1.24</v>
      </c>
      <c r="DT14" s="107">
        <v>1</v>
      </c>
      <c r="DU14" s="104">
        <v>3586</v>
      </c>
      <c r="DV14" s="26">
        <v>4769</v>
      </c>
      <c r="DW14" s="26">
        <v>30</v>
      </c>
      <c r="DX14" s="26">
        <v>13</v>
      </c>
      <c r="DY14" s="26">
        <v>535</v>
      </c>
      <c r="DZ14" s="26">
        <v>357</v>
      </c>
      <c r="EA14" s="26">
        <v>75.2</v>
      </c>
      <c r="EB14" s="26">
        <v>3.2</v>
      </c>
      <c r="EC14" s="26">
        <v>4.5</v>
      </c>
      <c r="ED14" s="78">
        <v>41.1</v>
      </c>
      <c r="EE14" s="26">
        <v>108</v>
      </c>
      <c r="EF14" s="26">
        <v>1230</v>
      </c>
      <c r="EG14" s="26">
        <v>4</v>
      </c>
      <c r="EH14" s="72">
        <v>3.6</v>
      </c>
      <c r="EI14" s="26">
        <v>0</v>
      </c>
      <c r="EJ14" s="26">
        <v>0</v>
      </c>
      <c r="EK14" s="26">
        <v>2.23</v>
      </c>
      <c r="EL14" s="107">
        <v>2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185</v>
      </c>
      <c r="C15" s="11">
        <v>2.7149999999999999</v>
      </c>
      <c r="D15" s="43" t="s">
        <v>115</v>
      </c>
      <c r="E15" s="14">
        <v>3</v>
      </c>
      <c r="F15" s="44">
        <v>34568</v>
      </c>
      <c r="G15" s="15">
        <v>31.12054794520548</v>
      </c>
      <c r="H15" s="15" t="s">
        <v>336</v>
      </c>
      <c r="I15" s="15">
        <v>23.695890410958903</v>
      </c>
      <c r="J15" s="15" t="s">
        <v>331</v>
      </c>
      <c r="K15" s="51">
        <v>75</v>
      </c>
      <c r="L15" s="51">
        <v>225</v>
      </c>
      <c r="M15" s="51">
        <v>4.8600000000000003</v>
      </c>
      <c r="N15" s="81">
        <v>0</v>
      </c>
      <c r="O15" s="167">
        <v>0</v>
      </c>
      <c r="P15" s="168">
        <v>0</v>
      </c>
      <c r="Q15" s="168">
        <v>3.5671819262782403E-3</v>
      </c>
      <c r="R15" s="168">
        <v>8.3513318934485242E-2</v>
      </c>
      <c r="S15" s="168">
        <v>0.91194098662978329</v>
      </c>
      <c r="T15" s="169">
        <v>0.91194098662978329</v>
      </c>
      <c r="U15" s="169">
        <v>0.82074688796680495</v>
      </c>
      <c r="V15" s="169">
        <v>-1.3097576948264572E-3</v>
      </c>
      <c r="W15" s="169">
        <v>6.5573770491803282E-2</v>
      </c>
      <c r="X15" s="169">
        <v>6.5573770491803282E-2</v>
      </c>
      <c r="Y15" s="18">
        <v>5.9016393442622953E-2</v>
      </c>
      <c r="Z15" s="19">
        <v>23.041095890410958</v>
      </c>
      <c r="AA15" s="20">
        <v>80.661712241037392</v>
      </c>
      <c r="AB15" s="71">
        <v>0.66463414634146345</v>
      </c>
      <c r="AC15" s="102">
        <v>12.097859327217126</v>
      </c>
      <c r="AD15" s="71">
        <v>0.77300000000000002</v>
      </c>
      <c r="AE15" s="71">
        <v>5.4000000000000006E-2</v>
      </c>
      <c r="AF15" s="71">
        <v>3.4000000000000002E-2</v>
      </c>
      <c r="AG15" s="70">
        <v>0.55600000000000005</v>
      </c>
      <c r="AH15" s="20">
        <v>3.6</v>
      </c>
      <c r="AI15" s="20">
        <v>0</v>
      </c>
      <c r="AJ15" s="76">
        <v>1.05</v>
      </c>
      <c r="AK15" s="21">
        <v>0</v>
      </c>
      <c r="AL15" s="21">
        <v>4</v>
      </c>
      <c r="AM15" s="21">
        <v>7</v>
      </c>
      <c r="AN15" s="21">
        <v>2</v>
      </c>
      <c r="AO15" s="21">
        <v>5</v>
      </c>
      <c r="AP15" s="21">
        <v>7</v>
      </c>
      <c r="AQ15" s="21">
        <v>2</v>
      </c>
      <c r="AR15" s="21">
        <v>1</v>
      </c>
      <c r="AS15" s="21">
        <v>0</v>
      </c>
      <c r="AT15" s="21">
        <v>0</v>
      </c>
      <c r="AU15" s="21">
        <v>0</v>
      </c>
      <c r="AV15" s="21">
        <v>0</v>
      </c>
      <c r="AW15" s="21">
        <v>7.24</v>
      </c>
      <c r="AX15" s="21">
        <v>5.43</v>
      </c>
      <c r="AY15" s="21">
        <v>0.1125</v>
      </c>
      <c r="AZ15" s="130">
        <v>0</v>
      </c>
      <c r="BA15" s="104"/>
      <c r="BB15" s="26">
        <v>1</v>
      </c>
      <c r="BC15" s="26"/>
      <c r="BD15" s="26"/>
      <c r="BE15" s="26"/>
      <c r="BF15" s="26"/>
      <c r="BG15" s="26"/>
      <c r="BH15" s="78"/>
      <c r="BI15" s="78"/>
      <c r="BJ15" s="78"/>
      <c r="BK15" s="26"/>
      <c r="BL15" s="26">
        <v>1</v>
      </c>
      <c r="BM15" s="56"/>
      <c r="BN15" s="61"/>
      <c r="BO15" s="59"/>
      <c r="BP15" s="59"/>
      <c r="BQ15" s="80"/>
      <c r="BR15" s="60"/>
      <c r="BS15" s="104"/>
      <c r="BT15" s="26">
        <v>1</v>
      </c>
      <c r="BU15" s="26"/>
      <c r="BV15" s="26"/>
      <c r="BW15" s="26"/>
      <c r="BX15" s="26"/>
      <c r="BY15" s="26"/>
      <c r="BZ15" s="26"/>
      <c r="CA15" s="26"/>
      <c r="CB15" s="78"/>
      <c r="CC15" s="26"/>
      <c r="CD15" s="26">
        <v>1</v>
      </c>
      <c r="CE15" s="26"/>
      <c r="CF15" s="61"/>
      <c r="CG15" s="26"/>
      <c r="CH15" s="26"/>
      <c r="CI15" s="26"/>
      <c r="CJ15" s="107"/>
      <c r="CK15" s="104">
        <v>18</v>
      </c>
      <c r="CL15" s="26">
        <v>5046</v>
      </c>
      <c r="CM15" s="26">
        <v>0</v>
      </c>
      <c r="CN15" s="26">
        <v>0</v>
      </c>
      <c r="CO15" s="26">
        <v>2</v>
      </c>
      <c r="CP15" s="26">
        <v>1</v>
      </c>
      <c r="CQ15" s="26">
        <v>50</v>
      </c>
      <c r="CR15" s="26">
        <v>0</v>
      </c>
      <c r="CS15" s="26">
        <v>0</v>
      </c>
      <c r="CT15" s="78">
        <v>0</v>
      </c>
      <c r="CU15" s="26"/>
      <c r="CV15" s="26">
        <v>2640</v>
      </c>
      <c r="CW15" s="26"/>
      <c r="CX15" s="61"/>
      <c r="CY15" s="26"/>
      <c r="CZ15" s="26"/>
      <c r="DA15" s="26"/>
      <c r="DB15" s="107"/>
      <c r="DC15" s="104">
        <v>464</v>
      </c>
      <c r="DD15" s="26">
        <v>5556</v>
      </c>
      <c r="DE15" s="26">
        <v>6</v>
      </c>
      <c r="DF15" s="26">
        <v>1</v>
      </c>
      <c r="DG15" s="26">
        <v>58</v>
      </c>
      <c r="DH15" s="26">
        <v>38</v>
      </c>
      <c r="DI15" s="26">
        <v>75.900000000000006</v>
      </c>
      <c r="DJ15" s="26">
        <v>3.3</v>
      </c>
      <c r="DK15" s="26">
        <v>4.7</v>
      </c>
      <c r="DL15" s="78">
        <v>33.299999999999997</v>
      </c>
      <c r="DM15" s="26">
        <v>-2</v>
      </c>
      <c r="DN15" s="26">
        <v>1527</v>
      </c>
      <c r="DO15" s="26">
        <v>1</v>
      </c>
      <c r="DP15" s="72">
        <v>-1</v>
      </c>
      <c r="DQ15" s="26">
        <v>0</v>
      </c>
      <c r="DR15" s="26">
        <v>0</v>
      </c>
      <c r="DS15" s="26">
        <v>0.5</v>
      </c>
      <c r="DT15" s="107">
        <v>0</v>
      </c>
      <c r="DU15" s="104">
        <v>3956</v>
      </c>
      <c r="DV15" s="26">
        <v>4338</v>
      </c>
      <c r="DW15" s="26">
        <v>33</v>
      </c>
      <c r="DX15" s="26">
        <v>10</v>
      </c>
      <c r="DY15" s="26">
        <v>492</v>
      </c>
      <c r="DZ15" s="26">
        <v>327</v>
      </c>
      <c r="EA15" s="26">
        <v>77.3</v>
      </c>
      <c r="EB15" s="26">
        <v>5.4</v>
      </c>
      <c r="EC15" s="26">
        <v>3.4</v>
      </c>
      <c r="ED15" s="78">
        <v>55.6</v>
      </c>
      <c r="EE15" s="26">
        <v>136</v>
      </c>
      <c r="EF15" s="26">
        <v>2074</v>
      </c>
      <c r="EG15" s="26">
        <v>23</v>
      </c>
      <c r="EH15" s="72">
        <v>3.6</v>
      </c>
      <c r="EI15" s="26">
        <v>1</v>
      </c>
      <c r="EJ15" s="26">
        <v>0</v>
      </c>
      <c r="EK15" s="26">
        <v>1.05</v>
      </c>
      <c r="EL15" s="107">
        <v>5</v>
      </c>
    </row>
    <row r="16" spans="1:148" x14ac:dyDescent="0.2">
      <c r="A16" s="150">
        <v>14</v>
      </c>
      <c r="B16" s="151" t="s">
        <v>193</v>
      </c>
      <c r="C16" s="11">
        <v>2.2046875000000004</v>
      </c>
      <c r="D16" s="43" t="s">
        <v>199</v>
      </c>
      <c r="E16" s="14">
        <v>6</v>
      </c>
      <c r="F16" s="44">
        <v>34670</v>
      </c>
      <c r="G16" s="15">
        <v>30.841095890410958</v>
      </c>
      <c r="H16" s="15" t="s">
        <v>349</v>
      </c>
      <c r="I16" s="15">
        <v>23.416438356164385</v>
      </c>
      <c r="J16" s="15" t="s">
        <v>328</v>
      </c>
      <c r="K16" s="51">
        <v>70</v>
      </c>
      <c r="L16" s="51">
        <v>214</v>
      </c>
      <c r="M16" s="51">
        <v>4.63</v>
      </c>
      <c r="N16" s="81">
        <v>0</v>
      </c>
      <c r="O16" s="167">
        <v>0</v>
      </c>
      <c r="P16" s="168">
        <v>4.6590427784836935E-2</v>
      </c>
      <c r="Q16" s="168">
        <v>0.90855106888361048</v>
      </c>
      <c r="R16" s="168">
        <v>0.95851751105066307</v>
      </c>
      <c r="S16" s="168">
        <v>0.97020421827920988</v>
      </c>
      <c r="T16" s="169">
        <v>0.97020421827920988</v>
      </c>
      <c r="U16" s="169">
        <v>0.72765316370940747</v>
      </c>
      <c r="V16" s="169">
        <v>0.41992600422832982</v>
      </c>
      <c r="W16" s="169">
        <v>0.35553527980535282</v>
      </c>
      <c r="X16" s="169">
        <v>0.38773064201684132</v>
      </c>
      <c r="Y16" s="18">
        <v>0.29079798151263098</v>
      </c>
      <c r="Z16" s="19">
        <v>20.758904109589039</v>
      </c>
      <c r="AA16" s="20">
        <v>93.136476731614451</v>
      </c>
      <c r="AB16" s="71">
        <v>0.62874251497005984</v>
      </c>
      <c r="AC16" s="102">
        <v>15.580645161290322</v>
      </c>
      <c r="AD16" s="71">
        <v>0.70200000000000007</v>
      </c>
      <c r="AE16" s="71">
        <v>6.5000000000000002E-2</v>
      </c>
      <c r="AF16" s="71">
        <v>2.7000000000000003E-2</v>
      </c>
      <c r="AG16" s="70">
        <v>0.42399999999999999</v>
      </c>
      <c r="AH16" s="20">
        <v>8.1</v>
      </c>
      <c r="AI16" s="20">
        <v>0.28947368421052633</v>
      </c>
      <c r="AJ16" s="76">
        <v>2.4300000000000002</v>
      </c>
      <c r="AK16" s="21">
        <v>3</v>
      </c>
      <c r="AL16" s="21">
        <v>10</v>
      </c>
      <c r="AM16" s="21">
        <v>0</v>
      </c>
      <c r="AN16" s="21">
        <v>5</v>
      </c>
      <c r="AO16" s="21">
        <v>8</v>
      </c>
      <c r="AP16" s="21">
        <v>0</v>
      </c>
      <c r="AQ16" s="21">
        <v>10</v>
      </c>
      <c r="AR16" s="21">
        <v>10</v>
      </c>
      <c r="AS16" s="21">
        <v>9</v>
      </c>
      <c r="AT16" s="21">
        <v>4</v>
      </c>
      <c r="AU16" s="21">
        <v>0</v>
      </c>
      <c r="AV16" s="21">
        <v>0</v>
      </c>
      <c r="AW16" s="21">
        <v>7</v>
      </c>
      <c r="AX16" s="21">
        <v>7</v>
      </c>
      <c r="AY16" s="21">
        <v>1.2375</v>
      </c>
      <c r="AZ16" s="130">
        <v>0.61875000000000002</v>
      </c>
      <c r="BA16" s="104"/>
      <c r="BB16" s="26">
        <v>1</v>
      </c>
      <c r="BC16" s="26"/>
      <c r="BD16" s="26"/>
      <c r="BE16" s="26"/>
      <c r="BF16" s="26"/>
      <c r="BG16" s="26"/>
      <c r="BH16" s="78"/>
      <c r="BI16" s="78"/>
      <c r="BJ16" s="78"/>
      <c r="BK16" s="26"/>
      <c r="BL16" s="26">
        <v>1</v>
      </c>
      <c r="BM16" s="56"/>
      <c r="BN16" s="61"/>
      <c r="BO16" s="59"/>
      <c r="BP16" s="59"/>
      <c r="BQ16" s="80"/>
      <c r="BR16" s="60"/>
      <c r="BS16" s="104">
        <v>110</v>
      </c>
      <c r="BT16" s="26">
        <v>2361</v>
      </c>
      <c r="BU16" s="26">
        <v>0</v>
      </c>
      <c r="BV16" s="26">
        <v>2</v>
      </c>
      <c r="BW16" s="26">
        <v>20</v>
      </c>
      <c r="BX16" s="26">
        <v>8</v>
      </c>
      <c r="BY16" s="26">
        <v>52.6</v>
      </c>
      <c r="BZ16" s="26">
        <v>4.3</v>
      </c>
      <c r="CA16" s="26">
        <v>8</v>
      </c>
      <c r="CB16" s="78">
        <v>20</v>
      </c>
      <c r="CC16" s="26">
        <v>73</v>
      </c>
      <c r="CD16" s="26">
        <v>1521</v>
      </c>
      <c r="CE16" s="26">
        <v>13</v>
      </c>
      <c r="CF16" s="61">
        <v>5.2</v>
      </c>
      <c r="CG16" s="26">
        <v>0</v>
      </c>
      <c r="CH16" s="26">
        <v>1</v>
      </c>
      <c r="CI16" s="26">
        <v>4.3600000000000003</v>
      </c>
      <c r="CJ16" s="107">
        <v>3</v>
      </c>
      <c r="CK16" s="104">
        <v>2295</v>
      </c>
      <c r="CL16" s="26">
        <v>2526</v>
      </c>
      <c r="CM16" s="26">
        <v>22</v>
      </c>
      <c r="CN16" s="26">
        <v>8</v>
      </c>
      <c r="CO16" s="26">
        <v>278</v>
      </c>
      <c r="CP16" s="26">
        <v>163</v>
      </c>
      <c r="CQ16" s="26">
        <v>70.2</v>
      </c>
      <c r="CR16" s="26">
        <v>5.0999999999999996</v>
      </c>
      <c r="CS16" s="26">
        <v>4.7</v>
      </c>
      <c r="CT16" s="78">
        <v>41.4</v>
      </c>
      <c r="CU16" s="26">
        <v>1065</v>
      </c>
      <c r="CV16" s="26">
        <v>3377</v>
      </c>
      <c r="CW16" s="26">
        <v>128</v>
      </c>
      <c r="CX16" s="61">
        <v>6.1</v>
      </c>
      <c r="CY16" s="26">
        <v>12</v>
      </c>
      <c r="CZ16" s="26">
        <v>19</v>
      </c>
      <c r="DA16" s="26">
        <v>2.2999999999999998</v>
      </c>
      <c r="DB16" s="107">
        <v>35</v>
      </c>
      <c r="DC16" s="104">
        <v>2819</v>
      </c>
      <c r="DD16" s="26">
        <v>2941</v>
      </c>
      <c r="DE16" s="26">
        <v>24</v>
      </c>
      <c r="DF16" s="26">
        <v>7</v>
      </c>
      <c r="DG16" s="26">
        <v>334</v>
      </c>
      <c r="DH16" s="26">
        <v>210</v>
      </c>
      <c r="DI16" s="26">
        <v>68</v>
      </c>
      <c r="DJ16" s="26">
        <v>5.8</v>
      </c>
      <c r="DK16" s="26">
        <v>2.7</v>
      </c>
      <c r="DL16" s="78">
        <v>39.5</v>
      </c>
      <c r="DM16" s="26">
        <v>1589</v>
      </c>
      <c r="DN16" s="26">
        <v>3784</v>
      </c>
      <c r="DO16" s="26">
        <v>152</v>
      </c>
      <c r="DP16" s="72">
        <v>8.1</v>
      </c>
      <c r="DQ16" s="26">
        <v>18</v>
      </c>
      <c r="DR16" s="26">
        <v>44</v>
      </c>
      <c r="DS16" s="26">
        <v>2.4300000000000002</v>
      </c>
      <c r="DT16" s="107">
        <v>50</v>
      </c>
      <c r="DU16" s="104">
        <v>2898</v>
      </c>
      <c r="DV16" s="26">
        <v>2987</v>
      </c>
      <c r="DW16" s="26">
        <v>25</v>
      </c>
      <c r="DX16" s="26">
        <v>6</v>
      </c>
      <c r="DY16" s="26">
        <v>355</v>
      </c>
      <c r="DZ16" s="26">
        <v>186</v>
      </c>
      <c r="EA16" s="26">
        <v>67.900000000000006</v>
      </c>
      <c r="EB16" s="26">
        <v>6.5</v>
      </c>
      <c r="EC16" s="26">
        <v>3.6</v>
      </c>
      <c r="ED16" s="78">
        <v>42.4</v>
      </c>
      <c r="EE16" s="26">
        <v>1169</v>
      </c>
      <c r="EF16" s="26">
        <v>3288</v>
      </c>
      <c r="EG16" s="26">
        <v>128</v>
      </c>
      <c r="EH16" s="72">
        <v>6.3</v>
      </c>
      <c r="EI16" s="26">
        <v>11</v>
      </c>
      <c r="EJ16" s="26">
        <v>21</v>
      </c>
      <c r="EK16" s="26">
        <v>2.3199999999999998</v>
      </c>
      <c r="EL16" s="107">
        <v>53</v>
      </c>
      <c r="EN16" s="17"/>
    </row>
    <row r="17" spans="1:144" x14ac:dyDescent="0.2">
      <c r="A17" s="150">
        <v>15</v>
      </c>
      <c r="B17" s="151" t="s">
        <v>190</v>
      </c>
      <c r="C17" s="11">
        <v>2.1287499999999997</v>
      </c>
      <c r="D17" s="43" t="s">
        <v>140</v>
      </c>
      <c r="E17" s="14">
        <v>6</v>
      </c>
      <c r="F17" s="44">
        <v>34718</v>
      </c>
      <c r="G17" s="15">
        <v>30.709589041095889</v>
      </c>
      <c r="H17" s="15" t="s">
        <v>349</v>
      </c>
      <c r="I17" s="15">
        <v>23.284931506849315</v>
      </c>
      <c r="J17" s="15" t="s">
        <v>331</v>
      </c>
      <c r="K17" s="51">
        <v>75</v>
      </c>
      <c r="L17" s="51">
        <v>212</v>
      </c>
      <c r="M17" s="51">
        <v>4.9800000000000004</v>
      </c>
      <c r="N17" s="81">
        <v>0</v>
      </c>
      <c r="O17" s="167">
        <v>0</v>
      </c>
      <c r="P17" s="168">
        <v>0</v>
      </c>
      <c r="Q17" s="168">
        <v>0</v>
      </c>
      <c r="R17" s="168">
        <v>0.9327773565832701</v>
      </c>
      <c r="S17" s="168">
        <v>0.97680826636050522</v>
      </c>
      <c r="T17" s="169">
        <v>0.97680826636050522</v>
      </c>
      <c r="U17" s="169">
        <v>0.73260619977037889</v>
      </c>
      <c r="V17" s="169">
        <v>6.1886470337174565E-2</v>
      </c>
      <c r="W17" s="169">
        <v>5.0314465408805034E-2</v>
      </c>
      <c r="X17" s="169">
        <v>5.61004678729898E-2</v>
      </c>
      <c r="Y17" s="18">
        <v>4.2075350904742348E-2</v>
      </c>
      <c r="Z17" s="19">
        <v>21.63013698630137</v>
      </c>
      <c r="AA17" s="20">
        <v>68.936381846960074</v>
      </c>
      <c r="AB17" s="71">
        <v>0.63063063063063063</v>
      </c>
      <c r="AC17" s="102">
        <v>14.22742474916388</v>
      </c>
      <c r="AD17" s="71">
        <v>0.747</v>
      </c>
      <c r="AE17" s="71">
        <v>5.4000000000000006E-2</v>
      </c>
      <c r="AF17" s="71">
        <v>3.5000000000000003E-2</v>
      </c>
      <c r="AG17" s="70">
        <v>0.46100000000000002</v>
      </c>
      <c r="AH17" s="20">
        <v>3.4</v>
      </c>
      <c r="AI17" s="20">
        <v>2.6315789473684209E-2</v>
      </c>
      <c r="AJ17" s="76">
        <v>1.81</v>
      </c>
      <c r="AK17" s="21">
        <v>1</v>
      </c>
      <c r="AL17" s="21">
        <v>10</v>
      </c>
      <c r="AM17" s="21">
        <v>4</v>
      </c>
      <c r="AN17" s="21">
        <v>2</v>
      </c>
      <c r="AO17" s="21">
        <v>5</v>
      </c>
      <c r="AP17" s="21">
        <v>3</v>
      </c>
      <c r="AQ17" s="21">
        <v>1</v>
      </c>
      <c r="AR17" s="21">
        <v>0</v>
      </c>
      <c r="AS17" s="21">
        <v>0</v>
      </c>
      <c r="AT17" s="21">
        <v>2</v>
      </c>
      <c r="AU17" s="21">
        <v>0</v>
      </c>
      <c r="AV17" s="21">
        <v>0</v>
      </c>
      <c r="AW17" s="21">
        <v>7.4099999999999993</v>
      </c>
      <c r="AX17" s="21">
        <v>5.5574999999999992</v>
      </c>
      <c r="AY17" s="21">
        <v>0.1125</v>
      </c>
      <c r="AZ17" s="130">
        <v>0</v>
      </c>
      <c r="BA17" s="104"/>
      <c r="BB17" s="26">
        <v>1</v>
      </c>
      <c r="BC17" s="26"/>
      <c r="BD17" s="26"/>
      <c r="BE17" s="26"/>
      <c r="BF17" s="26"/>
      <c r="BG17" s="26"/>
      <c r="BH17" s="78"/>
      <c r="BI17" s="78"/>
      <c r="BJ17" s="78"/>
      <c r="BK17" s="26"/>
      <c r="BL17" s="26">
        <v>1</v>
      </c>
      <c r="BM17" s="56"/>
      <c r="BN17" s="61"/>
      <c r="BO17" s="59"/>
      <c r="BP17" s="59"/>
      <c r="BQ17" s="80"/>
      <c r="BR17" s="60"/>
      <c r="BS17" s="104"/>
      <c r="BT17" s="26">
        <v>1</v>
      </c>
      <c r="BU17" s="26"/>
      <c r="BV17" s="26"/>
      <c r="BW17" s="26"/>
      <c r="BX17" s="26"/>
      <c r="BY17" s="26"/>
      <c r="BZ17" s="26"/>
      <c r="CA17" s="26"/>
      <c r="CB17" s="78"/>
      <c r="CC17" s="26"/>
      <c r="CD17" s="26">
        <v>1</v>
      </c>
      <c r="CE17" s="26"/>
      <c r="CF17" s="61"/>
      <c r="CG17" s="26"/>
      <c r="CH17" s="26"/>
      <c r="CI17" s="26"/>
      <c r="CJ17" s="107"/>
      <c r="CK17" s="104"/>
      <c r="CL17" s="26">
        <v>1</v>
      </c>
      <c r="CM17" s="26"/>
      <c r="CN17" s="26"/>
      <c r="CO17" s="26"/>
      <c r="CP17" s="26"/>
      <c r="CQ17" s="26"/>
      <c r="CR17" s="26"/>
      <c r="CS17" s="26"/>
      <c r="CT17" s="78"/>
      <c r="CU17" s="26"/>
      <c r="CV17" s="26">
        <v>1</v>
      </c>
      <c r="CW17" s="26"/>
      <c r="CX17" s="61"/>
      <c r="CY17" s="26"/>
      <c r="CZ17" s="26"/>
      <c r="DA17" s="26"/>
      <c r="DB17" s="107"/>
      <c r="DC17" s="104">
        <v>3691</v>
      </c>
      <c r="DD17" s="26">
        <v>3957</v>
      </c>
      <c r="DE17" s="26">
        <v>32</v>
      </c>
      <c r="DF17" s="26">
        <v>10</v>
      </c>
      <c r="DG17" s="26">
        <v>444</v>
      </c>
      <c r="DH17" s="26">
        <v>280</v>
      </c>
      <c r="DI17" s="26">
        <v>74.2</v>
      </c>
      <c r="DJ17" s="26">
        <v>5.4</v>
      </c>
      <c r="DK17" s="26">
        <v>3.5</v>
      </c>
      <c r="DL17" s="78">
        <v>44.4</v>
      </c>
      <c r="DM17" s="26">
        <v>145</v>
      </c>
      <c r="DN17" s="26">
        <v>2343</v>
      </c>
      <c r="DO17" s="26">
        <v>30</v>
      </c>
      <c r="DP17" s="72">
        <v>3.4</v>
      </c>
      <c r="DQ17" s="26">
        <v>4</v>
      </c>
      <c r="DR17" s="26">
        <v>0</v>
      </c>
      <c r="DS17" s="26">
        <v>1.81</v>
      </c>
      <c r="DT17" s="107">
        <v>4</v>
      </c>
      <c r="DU17" s="104">
        <v>4254</v>
      </c>
      <c r="DV17" s="26">
        <v>4355</v>
      </c>
      <c r="DW17" s="26">
        <v>38</v>
      </c>
      <c r="DX17" s="26">
        <v>9</v>
      </c>
      <c r="DY17" s="26">
        <v>475</v>
      </c>
      <c r="DZ17" s="26">
        <v>299</v>
      </c>
      <c r="EA17" s="26">
        <v>74.7</v>
      </c>
      <c r="EB17" s="26">
        <v>3.8</v>
      </c>
      <c r="EC17" s="26">
        <v>4.5</v>
      </c>
      <c r="ED17" s="78">
        <v>46.1</v>
      </c>
      <c r="EE17" s="26">
        <v>136</v>
      </c>
      <c r="EF17" s="26">
        <v>2703</v>
      </c>
      <c r="EG17" s="26">
        <v>38</v>
      </c>
      <c r="EH17" s="72">
        <v>2.8</v>
      </c>
      <c r="EI17" s="26">
        <v>6</v>
      </c>
      <c r="EJ17" s="26">
        <v>1</v>
      </c>
      <c r="EK17" s="26">
        <v>1.53</v>
      </c>
      <c r="EL17" s="107">
        <v>7</v>
      </c>
      <c r="EN17" s="17"/>
    </row>
    <row r="18" spans="1:144" x14ac:dyDescent="0.2">
      <c r="A18" s="150">
        <v>16</v>
      </c>
      <c r="B18" s="151" t="s">
        <v>195</v>
      </c>
      <c r="C18" s="11">
        <v>2.0912500000000005</v>
      </c>
      <c r="D18" s="43" t="s">
        <v>200</v>
      </c>
      <c r="E18" s="14">
        <v>6</v>
      </c>
      <c r="F18" s="44">
        <v>35132</v>
      </c>
      <c r="G18" s="15">
        <v>29.575342465753426</v>
      </c>
      <c r="H18" s="15" t="s">
        <v>355</v>
      </c>
      <c r="I18" s="15">
        <v>22.150684931506849</v>
      </c>
      <c r="J18" s="15" t="s">
        <v>330</v>
      </c>
      <c r="K18" s="51">
        <v>75</v>
      </c>
      <c r="L18" s="51">
        <v>210</v>
      </c>
      <c r="M18" s="51">
        <v>4.74</v>
      </c>
      <c r="N18" s="81">
        <v>0</v>
      </c>
      <c r="O18" s="167">
        <v>0</v>
      </c>
      <c r="P18" s="168">
        <v>0.33291362377234951</v>
      </c>
      <c r="Q18" s="168">
        <v>0.65833333333333333</v>
      </c>
      <c r="R18" s="168">
        <v>0</v>
      </c>
      <c r="S18" s="168">
        <v>0.23947704081632654</v>
      </c>
      <c r="T18" s="169">
        <v>0.44890518707482996</v>
      </c>
      <c r="U18" s="169">
        <v>0.33667889030612247</v>
      </c>
      <c r="V18" s="169">
        <v>0</v>
      </c>
      <c r="W18" s="169">
        <v>5.7553956834532375E-3</v>
      </c>
      <c r="X18" s="169">
        <v>5.7553956834532375E-3</v>
      </c>
      <c r="Y18" s="18">
        <v>4.3165467625899279E-3</v>
      </c>
      <c r="Z18" s="19">
        <v>19.493150684931507</v>
      </c>
      <c r="AA18" s="20">
        <v>83.202413384987324</v>
      </c>
      <c r="AB18" s="71">
        <v>0.76190476190476186</v>
      </c>
      <c r="AC18" s="102">
        <v>9.3874999999999993</v>
      </c>
      <c r="AD18" s="71">
        <v>0.85099999999999998</v>
      </c>
      <c r="AE18" s="71">
        <v>5.7999999999999996E-2</v>
      </c>
      <c r="AF18" s="71">
        <v>4.2999999999999997E-2</v>
      </c>
      <c r="AG18" s="70">
        <v>0.46700000000000003</v>
      </c>
      <c r="AH18" s="20">
        <v>1.3</v>
      </c>
      <c r="AI18" s="20">
        <v>0.16666666666666666</v>
      </c>
      <c r="AJ18" s="76">
        <v>2.33</v>
      </c>
      <c r="AK18" s="21">
        <v>6</v>
      </c>
      <c r="AL18" s="21">
        <v>0</v>
      </c>
      <c r="AM18" s="21">
        <v>10</v>
      </c>
      <c r="AN18" s="21">
        <v>3</v>
      </c>
      <c r="AO18" s="21">
        <v>1</v>
      </c>
      <c r="AP18" s="21">
        <v>3</v>
      </c>
      <c r="AQ18" s="21">
        <v>0</v>
      </c>
      <c r="AR18" s="21">
        <v>0</v>
      </c>
      <c r="AS18" s="21">
        <v>3</v>
      </c>
      <c r="AT18" s="21">
        <v>4</v>
      </c>
      <c r="AU18" s="21">
        <v>0</v>
      </c>
      <c r="AV18" s="21">
        <v>0</v>
      </c>
      <c r="AW18" s="21">
        <v>5.3100000000000005</v>
      </c>
      <c r="AX18" s="21">
        <v>3.9825000000000004</v>
      </c>
      <c r="AY18" s="21">
        <v>0.26250000000000001</v>
      </c>
      <c r="AZ18" s="130">
        <v>0</v>
      </c>
      <c r="BA18" s="104"/>
      <c r="BB18" s="26">
        <v>1</v>
      </c>
      <c r="BC18" s="26"/>
      <c r="BD18" s="26"/>
      <c r="BE18" s="26"/>
      <c r="BF18" s="26"/>
      <c r="BG18" s="26"/>
      <c r="BH18" s="78"/>
      <c r="BI18" s="78"/>
      <c r="BJ18" s="78"/>
      <c r="BK18" s="26"/>
      <c r="BL18" s="26">
        <v>1</v>
      </c>
      <c r="BM18" s="56"/>
      <c r="BN18" s="61"/>
      <c r="BO18" s="59"/>
      <c r="BP18" s="59"/>
      <c r="BQ18" s="80"/>
      <c r="BR18" s="60"/>
      <c r="BS18" s="104">
        <v>1322</v>
      </c>
      <c r="BT18" s="26">
        <v>3971</v>
      </c>
      <c r="BU18" s="26">
        <v>16</v>
      </c>
      <c r="BV18" s="26">
        <v>7</v>
      </c>
      <c r="BW18" s="26">
        <v>191</v>
      </c>
      <c r="BX18" s="26">
        <v>118</v>
      </c>
      <c r="BY18" s="26">
        <v>69.3</v>
      </c>
      <c r="BZ18" s="26">
        <v>1.5</v>
      </c>
      <c r="CA18" s="26">
        <v>5.8</v>
      </c>
      <c r="CB18" s="78">
        <v>28.6</v>
      </c>
      <c r="CC18" s="26">
        <v>83</v>
      </c>
      <c r="CD18" s="26">
        <v>2107</v>
      </c>
      <c r="CE18" s="26">
        <v>11</v>
      </c>
      <c r="CF18" s="61">
        <v>3.8</v>
      </c>
      <c r="CG18" s="26">
        <v>1</v>
      </c>
      <c r="CH18" s="26">
        <v>0</v>
      </c>
      <c r="CI18" s="26">
        <v>1.73</v>
      </c>
      <c r="CJ18" s="107">
        <v>5</v>
      </c>
      <c r="CK18" s="104">
        <v>2212</v>
      </c>
      <c r="CL18" s="26">
        <v>3360</v>
      </c>
      <c r="CM18" s="26">
        <v>17</v>
      </c>
      <c r="CN18" s="26">
        <v>7</v>
      </c>
      <c r="CO18" s="26">
        <v>285</v>
      </c>
      <c r="CP18" s="26">
        <v>160</v>
      </c>
      <c r="CQ18" s="26">
        <v>66.2</v>
      </c>
      <c r="CR18" s="26">
        <v>5.8</v>
      </c>
      <c r="CS18" s="26">
        <v>4.9000000000000004</v>
      </c>
      <c r="CT18" s="78">
        <v>46.7</v>
      </c>
      <c r="CU18" s="26">
        <v>250</v>
      </c>
      <c r="CV18" s="26">
        <v>2406</v>
      </c>
      <c r="CW18" s="26">
        <v>33</v>
      </c>
      <c r="CX18" s="61">
        <v>5.6</v>
      </c>
      <c r="CY18" s="26">
        <v>2</v>
      </c>
      <c r="CZ18" s="26">
        <v>4</v>
      </c>
      <c r="DA18" s="26">
        <v>1.93</v>
      </c>
      <c r="DB18" s="107">
        <v>14</v>
      </c>
      <c r="DC18" s="104"/>
      <c r="DD18" s="26">
        <v>1</v>
      </c>
      <c r="DE18" s="26"/>
      <c r="DF18" s="26"/>
      <c r="DG18" s="26"/>
      <c r="DH18" s="26"/>
      <c r="DI18" s="26"/>
      <c r="DJ18" s="26"/>
      <c r="DK18" s="26"/>
      <c r="DL18" s="78"/>
      <c r="DM18" s="26"/>
      <c r="DN18" s="26">
        <v>1</v>
      </c>
      <c r="DO18" s="26"/>
      <c r="DP18" s="72"/>
      <c r="DQ18" s="26"/>
      <c r="DR18" s="26"/>
      <c r="DS18" s="26"/>
      <c r="DT18" s="107"/>
      <c r="DU18" s="104">
        <v>751</v>
      </c>
      <c r="DV18" s="26">
        <v>3136</v>
      </c>
      <c r="DW18" s="26">
        <v>4</v>
      </c>
      <c r="DX18" s="26">
        <v>4</v>
      </c>
      <c r="DY18" s="26">
        <v>105</v>
      </c>
      <c r="DZ18" s="26">
        <v>80</v>
      </c>
      <c r="EA18" s="26">
        <v>85.1</v>
      </c>
      <c r="EB18" s="26">
        <v>1.8</v>
      </c>
      <c r="EC18" s="26">
        <v>4.3</v>
      </c>
      <c r="ED18" s="78">
        <v>40</v>
      </c>
      <c r="EE18" s="26">
        <v>12</v>
      </c>
      <c r="EF18" s="26">
        <v>2085</v>
      </c>
      <c r="EG18" s="26">
        <v>6</v>
      </c>
      <c r="EH18" s="72">
        <v>1.3</v>
      </c>
      <c r="EI18" s="26">
        <v>0</v>
      </c>
      <c r="EJ18" s="26">
        <v>1</v>
      </c>
      <c r="EK18" s="26">
        <v>2.33</v>
      </c>
      <c r="EL18" s="107">
        <v>0</v>
      </c>
      <c r="EN18" s="17"/>
    </row>
    <row r="19" spans="1:144" x14ac:dyDescent="0.2">
      <c r="A19" s="150">
        <v>17</v>
      </c>
      <c r="B19" s="151" t="s">
        <v>186</v>
      </c>
      <c r="C19" s="11">
        <v>2.0125000000000002</v>
      </c>
      <c r="D19" s="43" t="s">
        <v>87</v>
      </c>
      <c r="E19" s="14">
        <v>2</v>
      </c>
      <c r="F19" s="44">
        <v>34744</v>
      </c>
      <c r="G19" s="15">
        <v>30.638356164383563</v>
      </c>
      <c r="H19" s="15" t="s">
        <v>355</v>
      </c>
      <c r="I19" s="15">
        <v>23.213698630136985</v>
      </c>
      <c r="J19" s="15" t="s">
        <v>331</v>
      </c>
      <c r="K19" s="51">
        <v>76</v>
      </c>
      <c r="L19" s="51">
        <v>218</v>
      </c>
      <c r="M19" s="51">
        <v>4.9800000000000004</v>
      </c>
      <c r="N19" s="81">
        <v>6</v>
      </c>
      <c r="O19" s="167">
        <v>0</v>
      </c>
      <c r="P19" s="168">
        <v>0.81780538302277428</v>
      </c>
      <c r="Q19" s="168">
        <v>0.67122153209109736</v>
      </c>
      <c r="R19" s="168">
        <v>0</v>
      </c>
      <c r="S19" s="168">
        <v>0.94234234234234238</v>
      </c>
      <c r="T19" s="169">
        <v>0.94234234234234238</v>
      </c>
      <c r="U19" s="169">
        <v>0.94234234234234238</v>
      </c>
      <c r="V19" s="169">
        <v>0</v>
      </c>
      <c r="W19" s="169">
        <v>7.3211314475873542E-3</v>
      </c>
      <c r="X19" s="169">
        <v>7.3211314475873542E-3</v>
      </c>
      <c r="Y19" s="18">
        <v>7.3211314475873542E-3</v>
      </c>
      <c r="Z19" s="19">
        <v>19.556164383561644</v>
      </c>
      <c r="AA19" s="20">
        <v>70.887411521874043</v>
      </c>
      <c r="AB19" s="71">
        <v>0.57242990654205606</v>
      </c>
      <c r="AC19" s="102">
        <v>12.808163265306122</v>
      </c>
      <c r="AD19" s="71">
        <v>0.67</v>
      </c>
      <c r="AE19" s="71">
        <v>4.0999999999999995E-2</v>
      </c>
      <c r="AF19" s="71">
        <v>5.7000000000000002E-2</v>
      </c>
      <c r="AG19" s="70">
        <v>0.41200000000000003</v>
      </c>
      <c r="AH19" s="20">
        <v>1.5</v>
      </c>
      <c r="AI19" s="20">
        <v>0</v>
      </c>
      <c r="AJ19" s="76">
        <v>1</v>
      </c>
      <c r="AK19" s="21">
        <v>6</v>
      </c>
      <c r="AL19" s="21">
        <v>6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1</v>
      </c>
      <c r="AV19" s="21">
        <v>0</v>
      </c>
      <c r="AW19" s="21">
        <v>2.1</v>
      </c>
      <c r="AX19" s="21">
        <v>1.5750000000000002</v>
      </c>
      <c r="AY19" s="21">
        <v>0</v>
      </c>
      <c r="AZ19" s="130">
        <v>0</v>
      </c>
      <c r="BA19" s="104"/>
      <c r="BB19" s="26">
        <v>1</v>
      </c>
      <c r="BC19" s="26"/>
      <c r="BD19" s="26"/>
      <c r="BE19" s="26"/>
      <c r="BF19" s="26"/>
      <c r="BG19" s="26"/>
      <c r="BH19" s="78"/>
      <c r="BI19" s="78"/>
      <c r="BJ19" s="78"/>
      <c r="BK19" s="26"/>
      <c r="BL19" s="26">
        <v>1</v>
      </c>
      <c r="BM19" s="56"/>
      <c r="BN19" s="61"/>
      <c r="BO19" s="59"/>
      <c r="BP19" s="59"/>
      <c r="BQ19" s="80"/>
      <c r="BR19" s="60"/>
      <c r="BS19" s="104">
        <v>1975</v>
      </c>
      <c r="BT19" s="26">
        <v>2415</v>
      </c>
      <c r="BU19" s="26">
        <v>12</v>
      </c>
      <c r="BV19" s="26">
        <v>14</v>
      </c>
      <c r="BW19" s="26">
        <v>337</v>
      </c>
      <c r="BX19" s="26">
        <v>185</v>
      </c>
      <c r="BY19" s="26">
        <v>62</v>
      </c>
      <c r="BZ19" s="26">
        <v>2.5</v>
      </c>
      <c r="CA19" s="26">
        <v>6.7</v>
      </c>
      <c r="CB19" s="78">
        <v>24.6</v>
      </c>
      <c r="CC19" s="26">
        <v>46</v>
      </c>
      <c r="CD19" s="26">
        <v>1973</v>
      </c>
      <c r="CE19" s="26">
        <v>7</v>
      </c>
      <c r="CF19" s="61">
        <v>2.7</v>
      </c>
      <c r="CG19" s="26">
        <v>0</v>
      </c>
      <c r="CH19" s="26">
        <v>0</v>
      </c>
      <c r="CI19" s="26">
        <v>4.0599999999999996</v>
      </c>
      <c r="CJ19" s="107">
        <v>2</v>
      </c>
      <c r="CK19" s="104">
        <v>1621</v>
      </c>
      <c r="CL19" s="26">
        <v>2415</v>
      </c>
      <c r="CM19" s="26">
        <v>11</v>
      </c>
      <c r="CN19" s="26">
        <v>7</v>
      </c>
      <c r="CO19" s="26">
        <v>276</v>
      </c>
      <c r="CP19" s="26">
        <v>143</v>
      </c>
      <c r="CQ19" s="26">
        <v>64.5</v>
      </c>
      <c r="CR19" s="26">
        <v>3.2</v>
      </c>
      <c r="CS19" s="26">
        <v>6.9</v>
      </c>
      <c r="CT19" s="78">
        <v>28.6</v>
      </c>
      <c r="CU19" s="26">
        <v>-4</v>
      </c>
      <c r="CV19" s="26">
        <v>1687</v>
      </c>
      <c r="CW19" s="26">
        <v>5</v>
      </c>
      <c r="CX19" s="61">
        <v>-0.8</v>
      </c>
      <c r="CY19" s="26">
        <v>0</v>
      </c>
      <c r="CZ19" s="26">
        <v>1</v>
      </c>
      <c r="DA19" s="26">
        <v>0.2</v>
      </c>
      <c r="DB19" s="107">
        <v>0</v>
      </c>
      <c r="DC19" s="104"/>
      <c r="DD19" s="26">
        <v>1</v>
      </c>
      <c r="DE19" s="26"/>
      <c r="DF19" s="26"/>
      <c r="DG19" s="26"/>
      <c r="DH19" s="26"/>
      <c r="DI19" s="26"/>
      <c r="DJ19" s="26"/>
      <c r="DK19" s="26"/>
      <c r="DL19" s="78"/>
      <c r="DM19" s="26"/>
      <c r="DN19" s="26">
        <v>1</v>
      </c>
      <c r="DO19" s="26"/>
      <c r="DP19" s="72"/>
      <c r="DQ19" s="26"/>
      <c r="DR19" s="26"/>
      <c r="DS19" s="26"/>
      <c r="DT19" s="107"/>
      <c r="DU19" s="104">
        <v>3138</v>
      </c>
      <c r="DV19" s="26">
        <v>3330</v>
      </c>
      <c r="DW19" s="26">
        <v>23</v>
      </c>
      <c r="DX19" s="26">
        <v>16</v>
      </c>
      <c r="DY19" s="26">
        <v>428</v>
      </c>
      <c r="DZ19" s="26">
        <v>245</v>
      </c>
      <c r="EA19" s="26">
        <v>67</v>
      </c>
      <c r="EB19" s="26">
        <v>4.0999999999999996</v>
      </c>
      <c r="EC19" s="26">
        <v>5.7</v>
      </c>
      <c r="ED19" s="78">
        <v>41.2</v>
      </c>
      <c r="EE19" s="26">
        <v>22</v>
      </c>
      <c r="EF19" s="26">
        <v>3005</v>
      </c>
      <c r="EG19" s="26">
        <v>9</v>
      </c>
      <c r="EH19" s="72">
        <v>1.5</v>
      </c>
      <c r="EI19" s="26">
        <v>2</v>
      </c>
      <c r="EJ19" s="26">
        <v>0</v>
      </c>
      <c r="EK19" s="26">
        <v>1</v>
      </c>
      <c r="EL19" s="107">
        <v>0</v>
      </c>
      <c r="EN19" s="17"/>
    </row>
    <row r="20" spans="1:144" x14ac:dyDescent="0.2">
      <c r="A20" s="150">
        <v>18</v>
      </c>
      <c r="B20" s="151" t="s">
        <v>194</v>
      </c>
      <c r="C20" s="11">
        <v>1.9652343750000001</v>
      </c>
      <c r="D20" s="43" t="s">
        <v>147</v>
      </c>
      <c r="E20" s="14">
        <v>3</v>
      </c>
      <c r="F20" s="44">
        <v>34688</v>
      </c>
      <c r="G20" s="15">
        <v>30.791780821917808</v>
      </c>
      <c r="H20" s="15" t="s">
        <v>348</v>
      </c>
      <c r="I20" s="15">
        <v>23.367123287671234</v>
      </c>
      <c r="J20" s="15" t="s">
        <v>329</v>
      </c>
      <c r="K20" s="51">
        <v>73</v>
      </c>
      <c r="L20" s="51">
        <v>205</v>
      </c>
      <c r="M20" s="51">
        <v>4.7300000000000004</v>
      </c>
      <c r="N20" s="81">
        <v>0</v>
      </c>
      <c r="O20" s="167">
        <v>0</v>
      </c>
      <c r="P20" s="168">
        <v>0.66507177033492826</v>
      </c>
      <c r="Q20" s="168">
        <v>0</v>
      </c>
      <c r="R20" s="168">
        <v>0.92312105565117608</v>
      </c>
      <c r="S20" s="168">
        <v>0.92451180413873502</v>
      </c>
      <c r="T20" s="169">
        <v>0.92451180413873502</v>
      </c>
      <c r="U20" s="169">
        <v>0.83206062372486156</v>
      </c>
      <c r="V20" s="169">
        <v>0.2797020484171322</v>
      </c>
      <c r="W20" s="169">
        <v>0.16423637759017651</v>
      </c>
      <c r="X20" s="169">
        <v>0.22196921300365435</v>
      </c>
      <c r="Y20" s="18">
        <v>0.19977229170328892</v>
      </c>
      <c r="Z20" s="19">
        <v>19.709589041095889</v>
      </c>
      <c r="AA20" s="20">
        <v>81.910446586297027</v>
      </c>
      <c r="AB20" s="71">
        <v>0.67331670822942646</v>
      </c>
      <c r="AC20" s="102">
        <v>11.748148148148148</v>
      </c>
      <c r="AD20" s="71">
        <v>0.73699999999999999</v>
      </c>
      <c r="AE20" s="71">
        <v>3.9E-2</v>
      </c>
      <c r="AF20" s="71">
        <v>4.2000000000000003E-2</v>
      </c>
      <c r="AG20" s="70">
        <v>0.38900000000000001</v>
      </c>
      <c r="AH20" s="20">
        <v>7.6</v>
      </c>
      <c r="AI20" s="20">
        <v>0.31578947368421051</v>
      </c>
      <c r="AJ20" s="76">
        <v>4.13</v>
      </c>
      <c r="AK20" s="21">
        <v>6</v>
      </c>
      <c r="AL20" s="21">
        <v>4</v>
      </c>
      <c r="AM20" s="21">
        <v>3</v>
      </c>
      <c r="AN20" s="21">
        <v>0</v>
      </c>
      <c r="AO20" s="21">
        <v>2</v>
      </c>
      <c r="AP20" s="21">
        <v>0</v>
      </c>
      <c r="AQ20" s="21">
        <v>8</v>
      </c>
      <c r="AR20" s="21">
        <v>9</v>
      </c>
      <c r="AS20" s="21">
        <v>10</v>
      </c>
      <c r="AT20" s="21">
        <v>10</v>
      </c>
      <c r="AU20" s="21">
        <v>0</v>
      </c>
      <c r="AV20" s="21">
        <v>0</v>
      </c>
      <c r="AW20" s="21">
        <v>2.95</v>
      </c>
      <c r="AX20" s="21">
        <v>2.95</v>
      </c>
      <c r="AY20" s="21">
        <v>1.3875</v>
      </c>
      <c r="AZ20" s="130">
        <v>1.0406249999999999</v>
      </c>
      <c r="BA20" s="104"/>
      <c r="BB20" s="26">
        <v>1</v>
      </c>
      <c r="BC20" s="26"/>
      <c r="BD20" s="26"/>
      <c r="BE20" s="26"/>
      <c r="BF20" s="26"/>
      <c r="BG20" s="26"/>
      <c r="BH20" s="78"/>
      <c r="BI20" s="78"/>
      <c r="BJ20" s="78"/>
      <c r="BK20" s="26"/>
      <c r="BL20" s="26">
        <v>1</v>
      </c>
      <c r="BM20" s="56"/>
      <c r="BN20" s="61"/>
      <c r="BO20" s="59"/>
      <c r="BP20" s="59"/>
      <c r="BQ20" s="80"/>
      <c r="BR20" s="60"/>
      <c r="BS20" s="104">
        <v>2641</v>
      </c>
      <c r="BT20" s="26">
        <v>3971</v>
      </c>
      <c r="BU20" s="26">
        <v>23</v>
      </c>
      <c r="BV20" s="26">
        <v>8</v>
      </c>
      <c r="BW20" s="26">
        <v>322</v>
      </c>
      <c r="BX20" s="26">
        <v>213</v>
      </c>
      <c r="BY20" s="26">
        <v>77.3</v>
      </c>
      <c r="BZ20" s="26">
        <v>4.5</v>
      </c>
      <c r="CA20" s="26">
        <v>3</v>
      </c>
      <c r="CB20" s="78">
        <v>44</v>
      </c>
      <c r="CC20" s="26">
        <v>264</v>
      </c>
      <c r="CD20" s="26">
        <v>2107</v>
      </c>
      <c r="CE20" s="26">
        <v>14</v>
      </c>
      <c r="CF20" s="61">
        <v>6.9</v>
      </c>
      <c r="CG20" s="26">
        <v>0</v>
      </c>
      <c r="CH20" s="26">
        <v>3</v>
      </c>
      <c r="CI20" s="26">
        <v>4.03</v>
      </c>
      <c r="CJ20" s="107">
        <v>9</v>
      </c>
      <c r="CK20" s="104"/>
      <c r="CL20" s="26">
        <v>1</v>
      </c>
      <c r="CM20" s="26"/>
      <c r="CN20" s="26"/>
      <c r="CO20" s="26"/>
      <c r="CP20" s="26"/>
      <c r="CQ20" s="26"/>
      <c r="CR20" s="26"/>
      <c r="CS20" s="26"/>
      <c r="CT20" s="78"/>
      <c r="CU20" s="26"/>
      <c r="CV20" s="26">
        <v>1</v>
      </c>
      <c r="CW20" s="26"/>
      <c r="CX20" s="61"/>
      <c r="CY20" s="26"/>
      <c r="CZ20" s="26"/>
      <c r="DA20" s="26"/>
      <c r="DB20" s="107"/>
      <c r="DC20" s="104">
        <v>3218</v>
      </c>
      <c r="DD20" s="26">
        <v>3486</v>
      </c>
      <c r="DE20" s="26">
        <v>17</v>
      </c>
      <c r="DF20" s="26">
        <v>13</v>
      </c>
      <c r="DG20" s="26">
        <v>448</v>
      </c>
      <c r="DH20" s="26">
        <v>271</v>
      </c>
      <c r="DI20" s="26">
        <v>71.7</v>
      </c>
      <c r="DJ20" s="26">
        <v>3.9</v>
      </c>
      <c r="DK20" s="26">
        <v>4.5999999999999996</v>
      </c>
      <c r="DL20" s="78">
        <v>38</v>
      </c>
      <c r="DM20" s="26">
        <v>751</v>
      </c>
      <c r="DN20" s="26">
        <v>2685</v>
      </c>
      <c r="DO20" s="26">
        <v>57</v>
      </c>
      <c r="DP20" s="72">
        <v>7.6</v>
      </c>
      <c r="DQ20" s="26">
        <v>10</v>
      </c>
      <c r="DR20" s="26">
        <v>18</v>
      </c>
      <c r="DS20" s="26">
        <v>4.13</v>
      </c>
      <c r="DT20" s="107">
        <v>28</v>
      </c>
      <c r="DU20" s="104">
        <v>3172</v>
      </c>
      <c r="DV20" s="26">
        <v>3431</v>
      </c>
      <c r="DW20" s="26">
        <v>23</v>
      </c>
      <c r="DX20" s="26">
        <v>8</v>
      </c>
      <c r="DY20" s="26">
        <v>401</v>
      </c>
      <c r="DZ20" s="26">
        <v>270</v>
      </c>
      <c r="EA20" s="26">
        <v>73.7</v>
      </c>
      <c r="EB20" s="26">
        <v>3.3</v>
      </c>
      <c r="EC20" s="26">
        <v>4.2</v>
      </c>
      <c r="ED20" s="78">
        <v>38.9</v>
      </c>
      <c r="EE20" s="26">
        <v>428</v>
      </c>
      <c r="EF20" s="26">
        <v>2606</v>
      </c>
      <c r="EG20" s="26">
        <v>66</v>
      </c>
      <c r="EH20" s="72">
        <v>4.5</v>
      </c>
      <c r="EI20" s="26">
        <v>5</v>
      </c>
      <c r="EJ20" s="26">
        <v>10</v>
      </c>
      <c r="EK20" s="26">
        <v>2.0099999999999998</v>
      </c>
      <c r="EL20" s="107">
        <v>15</v>
      </c>
      <c r="EN20" s="17"/>
    </row>
    <row r="21" spans="1:144" x14ac:dyDescent="0.2">
      <c r="A21" s="150">
        <v>19</v>
      </c>
      <c r="B21" s="151" t="s">
        <v>189</v>
      </c>
      <c r="C21" s="11">
        <v>1.9362500000000002</v>
      </c>
      <c r="D21" s="43" t="s">
        <v>113</v>
      </c>
      <c r="E21" s="14">
        <v>1</v>
      </c>
      <c r="F21" s="44">
        <v>34567</v>
      </c>
      <c r="G21" s="15">
        <v>31.123287671232877</v>
      </c>
      <c r="H21" s="15" t="s">
        <v>349</v>
      </c>
      <c r="I21" s="15">
        <v>23.698630136986303</v>
      </c>
      <c r="J21" s="15" t="s">
        <v>331</v>
      </c>
      <c r="K21" s="51">
        <v>72</v>
      </c>
      <c r="L21" s="51">
        <v>209</v>
      </c>
      <c r="M21" s="51">
        <v>4.8099999999999996</v>
      </c>
      <c r="N21" s="81">
        <v>0</v>
      </c>
      <c r="O21" s="167">
        <v>0</v>
      </c>
      <c r="P21" s="168">
        <v>6.2602291325695586E-2</v>
      </c>
      <c r="Q21" s="168">
        <v>1.0040160642570281E-2</v>
      </c>
      <c r="R21" s="168">
        <v>1.0011648223645895</v>
      </c>
      <c r="S21" s="168">
        <v>0.57038539553752532</v>
      </c>
      <c r="T21" s="169">
        <v>0.7857751089510574</v>
      </c>
      <c r="U21" s="169">
        <v>0.7857751089510574</v>
      </c>
      <c r="V21" s="169">
        <v>4.0816326530612242E-2</v>
      </c>
      <c r="W21" s="169">
        <v>3.8426349496797803E-2</v>
      </c>
      <c r="X21" s="169">
        <v>3.9621338013705022E-2</v>
      </c>
      <c r="Y21" s="18">
        <v>3.9621338013705022E-2</v>
      </c>
      <c r="Z21" s="19">
        <v>22.043835616438358</v>
      </c>
      <c r="AA21" s="20">
        <v>78.090099515428136</v>
      </c>
      <c r="AB21" s="71">
        <v>0.6089108910891089</v>
      </c>
      <c r="AC21" s="102">
        <v>13.390476190476191</v>
      </c>
      <c r="AD21" s="71">
        <v>0.71499999999999997</v>
      </c>
      <c r="AE21" s="71">
        <v>5.7999999999999996E-2</v>
      </c>
      <c r="AF21" s="71">
        <v>3.4000000000000002E-2</v>
      </c>
      <c r="AG21" s="70">
        <v>0.48299999999999998</v>
      </c>
      <c r="AH21" s="20">
        <v>5.3</v>
      </c>
      <c r="AI21" s="20">
        <v>8.6956521739130432E-2</v>
      </c>
      <c r="AJ21" s="76">
        <v>2.0499999999999998</v>
      </c>
      <c r="AK21" s="21">
        <v>0</v>
      </c>
      <c r="AL21" s="21">
        <v>7</v>
      </c>
      <c r="AM21" s="21">
        <v>1</v>
      </c>
      <c r="AN21" s="21">
        <v>3</v>
      </c>
      <c r="AO21" s="21">
        <v>5</v>
      </c>
      <c r="AP21" s="21">
        <v>4</v>
      </c>
      <c r="AQ21" s="21">
        <v>1</v>
      </c>
      <c r="AR21" s="21">
        <v>4</v>
      </c>
      <c r="AS21" s="21">
        <v>0</v>
      </c>
      <c r="AT21" s="21">
        <v>3</v>
      </c>
      <c r="AU21" s="21">
        <v>0</v>
      </c>
      <c r="AV21" s="21">
        <v>0</v>
      </c>
      <c r="AW21" s="21">
        <v>5.83</v>
      </c>
      <c r="AX21" s="21">
        <v>4.3725000000000005</v>
      </c>
      <c r="AY21" s="21">
        <v>0.3</v>
      </c>
      <c r="AZ21" s="130">
        <v>0</v>
      </c>
      <c r="BA21" s="104"/>
      <c r="BB21" s="26">
        <v>1</v>
      </c>
      <c r="BC21" s="26"/>
      <c r="BD21" s="26"/>
      <c r="BE21" s="26"/>
      <c r="BF21" s="26"/>
      <c r="BG21" s="26"/>
      <c r="BH21" s="78"/>
      <c r="BI21" s="78"/>
      <c r="BJ21" s="78"/>
      <c r="BK21" s="26"/>
      <c r="BL21" s="26">
        <v>1</v>
      </c>
      <c r="BM21" s="56"/>
      <c r="BN21" s="61"/>
      <c r="BO21" s="59"/>
      <c r="BP21" s="59"/>
      <c r="BQ21" s="80"/>
      <c r="BR21" s="60"/>
      <c r="BS21" s="104">
        <v>153</v>
      </c>
      <c r="BT21" s="26">
        <v>2444</v>
      </c>
      <c r="BU21" s="26">
        <v>0</v>
      </c>
      <c r="BV21" s="26">
        <v>1</v>
      </c>
      <c r="BW21" s="26">
        <v>17</v>
      </c>
      <c r="BX21" s="26">
        <v>8</v>
      </c>
      <c r="BY21" s="26">
        <v>56.3</v>
      </c>
      <c r="BZ21" s="26">
        <v>0</v>
      </c>
      <c r="CA21" s="26">
        <v>5</v>
      </c>
      <c r="CB21" s="78">
        <v>0</v>
      </c>
      <c r="CC21" s="26">
        <v>17</v>
      </c>
      <c r="CD21" s="26">
        <v>2903</v>
      </c>
      <c r="CE21" s="26">
        <v>5</v>
      </c>
      <c r="CF21" s="61">
        <v>2.8</v>
      </c>
      <c r="CG21" s="26">
        <v>1</v>
      </c>
      <c r="CH21" s="26">
        <v>0</v>
      </c>
      <c r="CI21" s="26">
        <v>2</v>
      </c>
      <c r="CJ21" s="107">
        <v>0</v>
      </c>
      <c r="CK21" s="104">
        <v>35</v>
      </c>
      <c r="CL21" s="26">
        <v>3486</v>
      </c>
      <c r="CM21" s="26">
        <v>1</v>
      </c>
      <c r="CN21" s="26">
        <v>0</v>
      </c>
      <c r="CO21" s="26">
        <v>3</v>
      </c>
      <c r="CP21" s="26">
        <v>1</v>
      </c>
      <c r="CQ21" s="26">
        <v>33.299999999999997</v>
      </c>
      <c r="CR21" s="26">
        <v>0</v>
      </c>
      <c r="CS21" s="26">
        <v>0</v>
      </c>
      <c r="CT21" s="78">
        <v>100</v>
      </c>
      <c r="CU21" s="26">
        <v>-2</v>
      </c>
      <c r="CV21" s="26">
        <v>2654</v>
      </c>
      <c r="CW21" s="26">
        <v>1</v>
      </c>
      <c r="CX21" s="61">
        <v>-2</v>
      </c>
      <c r="CY21" s="26">
        <v>0</v>
      </c>
      <c r="CZ21" s="26">
        <v>0</v>
      </c>
      <c r="DA21" s="26">
        <v>0</v>
      </c>
      <c r="DB21" s="107">
        <v>0</v>
      </c>
      <c r="DC21" s="104">
        <v>3438</v>
      </c>
      <c r="DD21" s="26">
        <v>3434</v>
      </c>
      <c r="DE21" s="26">
        <v>25</v>
      </c>
      <c r="DF21" s="26">
        <v>15</v>
      </c>
      <c r="DG21" s="26">
        <v>404</v>
      </c>
      <c r="DH21" s="26">
        <v>246</v>
      </c>
      <c r="DI21" s="26">
        <v>68.8</v>
      </c>
      <c r="DJ21" s="26">
        <v>5.8</v>
      </c>
      <c r="DK21" s="26">
        <v>4.8</v>
      </c>
      <c r="DL21" s="78">
        <v>48.3</v>
      </c>
      <c r="DM21" s="26">
        <v>98</v>
      </c>
      <c r="DN21" s="26">
        <v>2401</v>
      </c>
      <c r="DO21" s="26">
        <v>23</v>
      </c>
      <c r="DP21" s="72">
        <v>2.6</v>
      </c>
      <c r="DQ21" s="26">
        <v>2</v>
      </c>
      <c r="DR21" s="26">
        <v>2</v>
      </c>
      <c r="DS21" s="26">
        <v>2.0499999999999998</v>
      </c>
      <c r="DT21" s="107">
        <v>4</v>
      </c>
      <c r="DU21" s="104">
        <v>1406</v>
      </c>
      <c r="DV21" s="26">
        <v>2465</v>
      </c>
      <c r="DW21" s="26">
        <v>10</v>
      </c>
      <c r="DX21" s="26">
        <v>5</v>
      </c>
      <c r="DY21" s="26">
        <v>189</v>
      </c>
      <c r="DZ21" s="26">
        <v>105</v>
      </c>
      <c r="EA21" s="26">
        <v>71.5</v>
      </c>
      <c r="EB21" s="26">
        <v>4</v>
      </c>
      <c r="EC21" s="26">
        <v>3.4</v>
      </c>
      <c r="ED21" s="78">
        <v>45.7</v>
      </c>
      <c r="EE21" s="26">
        <v>84</v>
      </c>
      <c r="EF21" s="26">
        <v>2186</v>
      </c>
      <c r="EG21" s="26">
        <v>2</v>
      </c>
      <c r="EH21" s="72">
        <v>5.3</v>
      </c>
      <c r="EI21" s="26">
        <v>1</v>
      </c>
      <c r="EJ21" s="26">
        <v>0</v>
      </c>
      <c r="EK21" s="26">
        <v>1.5</v>
      </c>
      <c r="EL21" s="107">
        <v>4</v>
      </c>
      <c r="EN21" s="17"/>
    </row>
    <row r="22" spans="1:144" x14ac:dyDescent="0.2">
      <c r="A22" s="150">
        <v>20</v>
      </c>
      <c r="B22" s="151" t="s">
        <v>183</v>
      </c>
      <c r="C22" s="11">
        <v>1.4437500000000001</v>
      </c>
      <c r="D22" s="43" t="s">
        <v>118</v>
      </c>
      <c r="E22" s="14">
        <v>8</v>
      </c>
      <c r="F22" s="44">
        <v>34977</v>
      </c>
      <c r="G22" s="15">
        <v>30</v>
      </c>
      <c r="H22" s="15" t="s">
        <v>336</v>
      </c>
      <c r="I22" s="15">
        <v>22.575342465753426</v>
      </c>
      <c r="J22" s="15" t="s">
        <v>331</v>
      </c>
      <c r="K22" s="51">
        <v>77</v>
      </c>
      <c r="L22" s="51">
        <v>232</v>
      </c>
      <c r="M22" s="51">
        <v>4.87</v>
      </c>
      <c r="N22" s="81">
        <v>0</v>
      </c>
      <c r="O22" s="167">
        <v>0</v>
      </c>
      <c r="P22" s="168">
        <v>0</v>
      </c>
      <c r="Q22" s="168">
        <v>0.8652058432934927</v>
      </c>
      <c r="R22" s="168">
        <v>0.89903514817367336</v>
      </c>
      <c r="S22" s="168">
        <v>0.99871589085072232</v>
      </c>
      <c r="T22" s="169">
        <v>0.99871589085072232</v>
      </c>
      <c r="U22" s="169">
        <v>0.64916532905296953</v>
      </c>
      <c r="V22" s="169">
        <v>1.7647058823529412E-2</v>
      </c>
      <c r="W22" s="169">
        <v>4.4885177453027142E-2</v>
      </c>
      <c r="X22" s="169">
        <v>4.4885177453027142E-2</v>
      </c>
      <c r="Y22" s="18">
        <v>2.9175365344467644E-2</v>
      </c>
      <c r="Z22" s="19">
        <v>19.917808219178081</v>
      </c>
      <c r="AA22" s="20">
        <v>82.490158047998037</v>
      </c>
      <c r="AB22" s="71">
        <v>0.61891891891891893</v>
      </c>
      <c r="AC22" s="102">
        <v>11.69548872180451</v>
      </c>
      <c r="AD22" s="71">
        <v>0.68099999999999994</v>
      </c>
      <c r="AE22" s="71">
        <v>6.2E-2</v>
      </c>
      <c r="AF22" s="71">
        <v>3.5000000000000003E-2</v>
      </c>
      <c r="AG22" s="70">
        <v>0.40500000000000003</v>
      </c>
      <c r="AH22" s="20">
        <v>2.4</v>
      </c>
      <c r="AI22" s="20">
        <v>0</v>
      </c>
      <c r="AJ22" s="76">
        <v>0.81</v>
      </c>
      <c r="AK22" s="21">
        <v>5</v>
      </c>
      <c r="AL22" s="21">
        <v>4</v>
      </c>
      <c r="AM22" s="21">
        <v>0</v>
      </c>
      <c r="AN22" s="21">
        <v>4</v>
      </c>
      <c r="AO22" s="21">
        <v>5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3.85</v>
      </c>
      <c r="AX22" s="21">
        <v>2.8875000000000002</v>
      </c>
      <c r="AY22" s="21">
        <v>0</v>
      </c>
      <c r="AZ22" s="130">
        <v>0</v>
      </c>
      <c r="BA22" s="104"/>
      <c r="BB22" s="26">
        <v>1</v>
      </c>
      <c r="BC22" s="26"/>
      <c r="BD22" s="26"/>
      <c r="BE22" s="26"/>
      <c r="BF22" s="26"/>
      <c r="BG22" s="26"/>
      <c r="BH22" s="78"/>
      <c r="BI22" s="78"/>
      <c r="BJ22" s="78"/>
      <c r="BK22" s="26"/>
      <c r="BL22" s="26">
        <v>1</v>
      </c>
      <c r="BM22" s="56"/>
      <c r="BN22" s="61"/>
      <c r="BO22" s="59"/>
      <c r="BP22" s="59"/>
      <c r="BQ22" s="80"/>
      <c r="BR22" s="60"/>
      <c r="BS22" s="104"/>
      <c r="BT22" s="26">
        <v>1</v>
      </c>
      <c r="BU22" s="26"/>
      <c r="BV22" s="26"/>
      <c r="BW22" s="26"/>
      <c r="BX22" s="26"/>
      <c r="BY22" s="26"/>
      <c r="BZ22" s="26"/>
      <c r="CA22" s="26"/>
      <c r="CB22" s="78"/>
      <c r="CC22" s="26"/>
      <c r="CD22" s="26">
        <v>1</v>
      </c>
      <c r="CE22" s="26"/>
      <c r="CF22" s="61"/>
      <c r="CG22" s="26"/>
      <c r="CH22" s="26"/>
      <c r="CI22" s="26"/>
      <c r="CJ22" s="107"/>
      <c r="CK22" s="104">
        <v>2606</v>
      </c>
      <c r="CL22" s="26">
        <v>3012</v>
      </c>
      <c r="CM22" s="26">
        <v>23</v>
      </c>
      <c r="CN22" s="26">
        <v>8</v>
      </c>
      <c r="CO22" s="26">
        <v>384</v>
      </c>
      <c r="CP22" s="26">
        <v>230</v>
      </c>
      <c r="CQ22" s="26">
        <v>67.3</v>
      </c>
      <c r="CR22" s="26">
        <v>5.3</v>
      </c>
      <c r="CS22" s="26">
        <v>4.3</v>
      </c>
      <c r="CT22" s="78">
        <v>37.700000000000003</v>
      </c>
      <c r="CU22" s="26">
        <v>108</v>
      </c>
      <c r="CV22" s="26">
        <v>2320</v>
      </c>
      <c r="CW22" s="26">
        <v>22</v>
      </c>
      <c r="CX22" s="61">
        <v>2.6</v>
      </c>
      <c r="CY22" s="26">
        <v>0</v>
      </c>
      <c r="CZ22" s="26">
        <v>1</v>
      </c>
      <c r="DA22" s="26">
        <v>1.54</v>
      </c>
      <c r="DB22" s="107">
        <v>3</v>
      </c>
      <c r="DC22" s="104">
        <v>2609</v>
      </c>
      <c r="DD22" s="26">
        <v>2902</v>
      </c>
      <c r="DE22" s="26">
        <v>24</v>
      </c>
      <c r="DF22" s="26">
        <v>9</v>
      </c>
      <c r="DG22" s="26">
        <v>370</v>
      </c>
      <c r="DH22" s="26">
        <v>229</v>
      </c>
      <c r="DI22" s="26">
        <v>67.900000000000006</v>
      </c>
      <c r="DJ22" s="26">
        <v>3.5</v>
      </c>
      <c r="DK22" s="26">
        <v>3.5</v>
      </c>
      <c r="DL22" s="78">
        <v>35.1</v>
      </c>
      <c r="DM22" s="26">
        <v>27</v>
      </c>
      <c r="DN22" s="26">
        <v>1530</v>
      </c>
      <c r="DO22" s="26">
        <v>13</v>
      </c>
      <c r="DP22" s="72">
        <v>1.7</v>
      </c>
      <c r="DQ22" s="26">
        <v>1</v>
      </c>
      <c r="DR22" s="26">
        <v>0</v>
      </c>
      <c r="DS22" s="26">
        <v>0.81</v>
      </c>
      <c r="DT22" s="107">
        <v>1</v>
      </c>
      <c r="DU22" s="104">
        <v>3111</v>
      </c>
      <c r="DV22" s="26">
        <v>3115</v>
      </c>
      <c r="DW22" s="26">
        <v>25</v>
      </c>
      <c r="DX22" s="26">
        <v>14</v>
      </c>
      <c r="DY22" s="26">
        <v>443</v>
      </c>
      <c r="DZ22" s="26">
        <v>266</v>
      </c>
      <c r="EA22" s="26">
        <v>68.099999999999994</v>
      </c>
      <c r="EB22" s="26">
        <v>6.2</v>
      </c>
      <c r="EC22" s="26">
        <v>3.8</v>
      </c>
      <c r="ED22" s="78">
        <v>40.5</v>
      </c>
      <c r="EE22" s="26">
        <v>86</v>
      </c>
      <c r="EF22" s="26">
        <v>1916</v>
      </c>
      <c r="EG22" s="26">
        <v>22</v>
      </c>
      <c r="EH22" s="72">
        <v>2.4</v>
      </c>
      <c r="EI22" s="26">
        <v>1</v>
      </c>
      <c r="EJ22" s="26">
        <v>0</v>
      </c>
      <c r="EK22" s="26">
        <v>0.61</v>
      </c>
      <c r="EL22" s="107">
        <v>5</v>
      </c>
      <c r="EN22" s="17"/>
    </row>
    <row r="23" spans="1:144" ht="16" thickBot="1" x14ac:dyDescent="0.25">
      <c r="A23" s="153">
        <v>21</v>
      </c>
      <c r="B23" s="154" t="s">
        <v>187</v>
      </c>
      <c r="C23" s="155">
        <v>0.96875</v>
      </c>
      <c r="D23" s="158" t="s">
        <v>198</v>
      </c>
      <c r="E23" s="159">
        <v>4</v>
      </c>
      <c r="F23" s="160">
        <v>34897</v>
      </c>
      <c r="G23" s="161">
        <v>30.219178082191782</v>
      </c>
      <c r="H23" s="161" t="s">
        <v>355</v>
      </c>
      <c r="I23" s="161">
        <v>22.794520547945204</v>
      </c>
      <c r="J23" s="161" t="s">
        <v>331</v>
      </c>
      <c r="K23" s="199">
        <v>74</v>
      </c>
      <c r="L23" s="199">
        <v>218</v>
      </c>
      <c r="M23" s="199">
        <v>4.95</v>
      </c>
      <c r="N23" s="200">
        <v>0</v>
      </c>
      <c r="O23" s="170">
        <v>0</v>
      </c>
      <c r="P23" s="171">
        <v>1.1995863495346433E-2</v>
      </c>
      <c r="Q23" s="171">
        <v>0</v>
      </c>
      <c r="R23" s="171">
        <v>0.89066852367688021</v>
      </c>
      <c r="S23" s="171">
        <v>0.98979276214042688</v>
      </c>
      <c r="T23" s="172">
        <v>0.98979276214042688</v>
      </c>
      <c r="U23" s="172">
        <v>0.89081348592638421</v>
      </c>
      <c r="V23" s="172">
        <v>7.45721271393643E-2</v>
      </c>
      <c r="W23" s="172">
        <v>7.6762037683182141E-2</v>
      </c>
      <c r="X23" s="172">
        <v>7.6762037683182141E-2</v>
      </c>
      <c r="Y23" s="173">
        <v>6.9085833914863934E-2</v>
      </c>
      <c r="Z23" s="174">
        <v>21.139726027397259</v>
      </c>
      <c r="AA23" s="175">
        <v>72.621580012600717</v>
      </c>
      <c r="AB23" s="176">
        <v>0.58317025440313108</v>
      </c>
      <c r="AC23" s="177">
        <v>10.738255033557047</v>
      </c>
      <c r="AD23" s="176">
        <v>0.71</v>
      </c>
      <c r="AE23" s="176">
        <v>0.05</v>
      </c>
      <c r="AF23" s="176">
        <v>3.9E-2</v>
      </c>
      <c r="AG23" s="178">
        <v>0.35399999999999998</v>
      </c>
      <c r="AH23" s="175">
        <v>3.5</v>
      </c>
      <c r="AI23" s="175">
        <v>5.8823529411764705E-2</v>
      </c>
      <c r="AJ23" s="179">
        <v>1.2</v>
      </c>
      <c r="AK23" s="180">
        <v>2</v>
      </c>
      <c r="AL23" s="180">
        <v>1</v>
      </c>
      <c r="AM23" s="180">
        <v>1</v>
      </c>
      <c r="AN23" s="180">
        <v>2</v>
      </c>
      <c r="AO23" s="180">
        <v>3</v>
      </c>
      <c r="AP23" s="180">
        <v>0</v>
      </c>
      <c r="AQ23" s="180">
        <v>2</v>
      </c>
      <c r="AR23" s="180">
        <v>1</v>
      </c>
      <c r="AS23" s="180">
        <v>0</v>
      </c>
      <c r="AT23" s="180">
        <v>0</v>
      </c>
      <c r="AU23" s="180">
        <v>0</v>
      </c>
      <c r="AV23" s="180">
        <v>0</v>
      </c>
      <c r="AW23" s="180">
        <v>2.0499999999999998</v>
      </c>
      <c r="AX23" s="180">
        <v>1.5374999999999999</v>
      </c>
      <c r="AY23" s="180">
        <v>0.1125</v>
      </c>
      <c r="AZ23" s="181">
        <v>0</v>
      </c>
      <c r="BA23" s="182"/>
      <c r="BB23" s="183">
        <v>1</v>
      </c>
      <c r="BC23" s="183"/>
      <c r="BD23" s="183"/>
      <c r="BE23" s="183"/>
      <c r="BF23" s="183"/>
      <c r="BG23" s="183"/>
      <c r="BH23" s="184"/>
      <c r="BI23" s="184"/>
      <c r="BJ23" s="184"/>
      <c r="BK23" s="183"/>
      <c r="BL23" s="183">
        <v>1</v>
      </c>
      <c r="BM23" s="185"/>
      <c r="BN23" s="186"/>
      <c r="BO23" s="187"/>
      <c r="BP23" s="187"/>
      <c r="BQ23" s="188"/>
      <c r="BR23" s="191"/>
      <c r="BS23" s="182">
        <v>58</v>
      </c>
      <c r="BT23" s="183">
        <v>4835</v>
      </c>
      <c r="BU23" s="183">
        <v>0</v>
      </c>
      <c r="BV23" s="183">
        <v>1</v>
      </c>
      <c r="BW23" s="183">
        <v>10</v>
      </c>
      <c r="BX23" s="183">
        <v>8</v>
      </c>
      <c r="BY23" s="183">
        <v>80</v>
      </c>
      <c r="BZ23" s="183">
        <v>0</v>
      </c>
      <c r="CA23" s="183">
        <v>8.3000000000000007</v>
      </c>
      <c r="CB23" s="184">
        <v>0</v>
      </c>
      <c r="CC23" s="183">
        <v>23</v>
      </c>
      <c r="CD23" s="183">
        <v>2314</v>
      </c>
      <c r="CE23" s="183">
        <v>3</v>
      </c>
      <c r="CF23" s="186">
        <v>4.5999999999999996</v>
      </c>
      <c r="CG23" s="183">
        <v>2</v>
      </c>
      <c r="CH23" s="183">
        <v>0</v>
      </c>
      <c r="CI23" s="183">
        <v>1.8</v>
      </c>
      <c r="CJ23" s="193">
        <v>0</v>
      </c>
      <c r="CK23" s="182"/>
      <c r="CL23" s="183">
        <v>1</v>
      </c>
      <c r="CM23" s="183"/>
      <c r="CN23" s="183"/>
      <c r="CO23" s="183"/>
      <c r="CP23" s="183"/>
      <c r="CQ23" s="183"/>
      <c r="CR23" s="183"/>
      <c r="CS23" s="183"/>
      <c r="CT23" s="184"/>
      <c r="CU23" s="183"/>
      <c r="CV23" s="183">
        <v>1</v>
      </c>
      <c r="CW23" s="183"/>
      <c r="CX23" s="186"/>
      <c r="CY23" s="183"/>
      <c r="CZ23" s="183"/>
      <c r="DA23" s="183"/>
      <c r="DB23" s="193"/>
      <c r="DC23" s="182">
        <v>2558</v>
      </c>
      <c r="DD23" s="183">
        <v>2872</v>
      </c>
      <c r="DE23" s="183">
        <v>21</v>
      </c>
      <c r="DF23" s="183">
        <v>11</v>
      </c>
      <c r="DG23" s="183">
        <v>413</v>
      </c>
      <c r="DH23" s="183">
        <v>229</v>
      </c>
      <c r="DI23" s="183">
        <v>66.099999999999994</v>
      </c>
      <c r="DJ23" s="183">
        <v>5</v>
      </c>
      <c r="DK23" s="183">
        <v>3.9</v>
      </c>
      <c r="DL23" s="184">
        <v>35.4</v>
      </c>
      <c r="DM23" s="183">
        <v>122</v>
      </c>
      <c r="DN23" s="183">
        <v>1636</v>
      </c>
      <c r="DO23" s="183">
        <v>17</v>
      </c>
      <c r="DP23" s="201">
        <v>3.5</v>
      </c>
      <c r="DQ23" s="183">
        <v>0</v>
      </c>
      <c r="DR23" s="183">
        <v>1</v>
      </c>
      <c r="DS23" s="183">
        <v>1.2</v>
      </c>
      <c r="DT23" s="193">
        <v>5</v>
      </c>
      <c r="DU23" s="182">
        <v>3200</v>
      </c>
      <c r="DV23" s="183">
        <v>3233</v>
      </c>
      <c r="DW23" s="183">
        <v>24</v>
      </c>
      <c r="DX23" s="183">
        <v>9</v>
      </c>
      <c r="DY23" s="183">
        <v>511</v>
      </c>
      <c r="DZ23" s="183">
        <v>298</v>
      </c>
      <c r="EA23" s="183">
        <v>71</v>
      </c>
      <c r="EB23" s="183">
        <v>4.5</v>
      </c>
      <c r="EC23" s="183">
        <v>5.2</v>
      </c>
      <c r="ED23" s="184">
        <v>32.9</v>
      </c>
      <c r="EE23" s="183">
        <v>110</v>
      </c>
      <c r="EF23" s="183">
        <v>1433</v>
      </c>
      <c r="EG23" s="183">
        <v>23</v>
      </c>
      <c r="EH23" s="201">
        <v>2.6</v>
      </c>
      <c r="EI23" s="183">
        <v>0</v>
      </c>
      <c r="EJ23" s="183">
        <v>1</v>
      </c>
      <c r="EK23" s="183">
        <v>0.98</v>
      </c>
      <c r="EL23" s="193">
        <v>5</v>
      </c>
      <c r="EN23" s="17"/>
    </row>
    <row r="24" spans="1:144" ht="15.75" customHeight="1" x14ac:dyDescent="0.2"/>
    <row r="25" spans="1:144" ht="15.75" customHeight="1" x14ac:dyDescent="0.2"/>
    <row r="26" spans="1:144" ht="15.75" customHeight="1" x14ac:dyDescent="0.2"/>
    <row r="27" spans="1:144" ht="15.75" customHeight="1" x14ac:dyDescent="0.2"/>
    <row r="28" spans="1:144" ht="15.75" customHeight="1" x14ac:dyDescent="0.2"/>
    <row r="29" spans="1:144" ht="15.75" customHeight="1" x14ac:dyDescent="0.2"/>
    <row r="30" spans="1:144" ht="15.75" customHeight="1" x14ac:dyDescent="0.2"/>
    <row r="31" spans="1:144" ht="15.75" customHeight="1" x14ac:dyDescent="0.2"/>
    <row r="32" spans="1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autoFilter ref="A2:EL2" xr:uid="{00000000-0001-0000-0F00-000000000000}">
    <sortState xmlns:xlrd2="http://schemas.microsoft.com/office/spreadsheetml/2017/richdata2" ref="A3:EL23">
      <sortCondition descending="1" ref="C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23">
    <cfRule type="expression" dxfId="100" priority="2">
      <formula>C3&gt;=13</formula>
    </cfRule>
    <cfRule type="expression" dxfId="99" priority="3">
      <formula>AND(C3&gt;=11.5,C3&lt;13)</formula>
    </cfRule>
    <cfRule type="expression" dxfId="98" priority="4">
      <formula>AND(C3&gt;=10,C3&lt;11.5)</formula>
    </cfRule>
    <cfRule type="expression" dxfId="97" priority="5">
      <formula>AND(C3&gt;=8.5,C3&lt;10)</formula>
    </cfRule>
    <cfRule type="expression" dxfId="96" priority="6">
      <formula>AND(C3&gt;=6.25,C3&lt;8.5)</formula>
    </cfRule>
    <cfRule type="expression" dxfId="95" priority="7">
      <formula>AND(C3&gt;=4.5,C3&lt;6.25)</formula>
    </cfRule>
    <cfRule type="expression" dxfId="94" priority="8">
      <formula>AND(C3&gt;=3.5,C3&lt;4.5)</formula>
    </cfRule>
    <cfRule type="expression" dxfId="93" priority="9">
      <formula>C3&lt;3.5</formula>
    </cfRule>
  </conditionalFormatting>
  <conditionalFormatting sqref="C3:C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3">
    <cfRule type="containsText" dxfId="92" priority="32" operator="containsText" text="SR">
      <formula>NOT(ISERROR(SEARCH(("SR"),(H3))))</formula>
    </cfRule>
  </conditionalFormatting>
  <conditionalFormatting sqref="O3:S23">
    <cfRule type="cellIs" dxfId="91" priority="30" stopIfTrue="1" operator="equal">
      <formula>0</formula>
    </cfRule>
  </conditionalFormatting>
  <conditionalFormatting sqref="O3:U23">
    <cfRule type="colorScale" priority="38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2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A352-C83C-4F16-879D-5DE12DDB3AF7}">
  <sheetPr codeName="Sheet10"/>
  <dimension ref="A1:ER965"/>
  <sheetViews>
    <sheetView zoomScale="80" zoomScaleNormal="80" workbookViewId="0">
      <selection sqref="A1:XFD1048576"/>
    </sheetView>
  </sheetViews>
  <sheetFormatPr baseColWidth="10" defaultColWidth="14.5" defaultRowHeight="15" customHeight="1" x14ac:dyDescent="0.2"/>
  <cols>
    <col min="1" max="1" width="8.5" customWidth="1"/>
    <col min="2" max="2" width="18.83203125" bestFit="1" customWidth="1"/>
    <col min="3" max="3" width="12.6640625" bestFit="1" customWidth="1"/>
    <col min="4" max="4" width="18.832031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72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109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122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132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139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89" t="s">
        <v>291</v>
      </c>
      <c r="BB2" s="64" t="s">
        <v>60</v>
      </c>
      <c r="BC2" s="64" t="s">
        <v>292</v>
      </c>
      <c r="BD2" s="64" t="s">
        <v>337</v>
      </c>
      <c r="BE2" s="64" t="s">
        <v>338</v>
      </c>
      <c r="BF2" s="64" t="s">
        <v>339</v>
      </c>
      <c r="BG2" s="64" t="s">
        <v>347</v>
      </c>
      <c r="BH2" s="64" t="s">
        <v>294</v>
      </c>
      <c r="BI2" s="64" t="s">
        <v>295</v>
      </c>
      <c r="BJ2" s="64" t="s">
        <v>296</v>
      </c>
      <c r="BK2" s="64" t="s">
        <v>59</v>
      </c>
      <c r="BL2" s="64" t="s">
        <v>60</v>
      </c>
      <c r="BM2" s="65" t="s">
        <v>338</v>
      </c>
      <c r="BN2" s="66" t="s">
        <v>4</v>
      </c>
      <c r="BO2" s="66" t="s">
        <v>297</v>
      </c>
      <c r="BP2" s="66" t="s">
        <v>61</v>
      </c>
      <c r="BQ2" s="66" t="s">
        <v>5</v>
      </c>
      <c r="BR2" s="66" t="s">
        <v>298</v>
      </c>
      <c r="BS2" s="63" t="s">
        <v>291</v>
      </c>
      <c r="BT2" s="64" t="s">
        <v>60</v>
      </c>
      <c r="BU2" s="64" t="s">
        <v>292</v>
      </c>
      <c r="BV2" s="64" t="s">
        <v>337</v>
      </c>
      <c r="BW2" s="64" t="s">
        <v>338</v>
      </c>
      <c r="BX2" s="64" t="s">
        <v>339</v>
      </c>
      <c r="BY2" s="64" t="s">
        <v>347</v>
      </c>
      <c r="BZ2" s="64" t="s">
        <v>294</v>
      </c>
      <c r="CA2" s="64" t="s">
        <v>295</v>
      </c>
      <c r="CB2" s="64" t="s">
        <v>296</v>
      </c>
      <c r="CC2" s="64" t="s">
        <v>59</v>
      </c>
      <c r="CD2" s="64" t="s">
        <v>60</v>
      </c>
      <c r="CE2" s="65" t="s">
        <v>338</v>
      </c>
      <c r="CF2" s="66" t="s">
        <v>4</v>
      </c>
      <c r="CG2" s="66" t="s">
        <v>297</v>
      </c>
      <c r="CH2" s="66" t="s">
        <v>61</v>
      </c>
      <c r="CI2" s="66" t="s">
        <v>5</v>
      </c>
      <c r="CJ2" s="66" t="s">
        <v>298</v>
      </c>
      <c r="CK2" s="63" t="s">
        <v>291</v>
      </c>
      <c r="CL2" s="64" t="s">
        <v>60</v>
      </c>
      <c r="CM2" s="64" t="s">
        <v>292</v>
      </c>
      <c r="CN2" s="64" t="s">
        <v>337</v>
      </c>
      <c r="CO2" s="64" t="s">
        <v>338</v>
      </c>
      <c r="CP2" s="64" t="s">
        <v>339</v>
      </c>
      <c r="CQ2" s="64" t="s">
        <v>347</v>
      </c>
      <c r="CR2" s="64" t="s">
        <v>294</v>
      </c>
      <c r="CS2" s="64" t="s">
        <v>295</v>
      </c>
      <c r="CT2" s="64" t="s">
        <v>296</v>
      </c>
      <c r="CU2" s="64" t="s">
        <v>59</v>
      </c>
      <c r="CV2" s="64" t="s">
        <v>60</v>
      </c>
      <c r="CW2" s="65" t="s">
        <v>338</v>
      </c>
      <c r="CX2" s="66" t="s">
        <v>4</v>
      </c>
      <c r="CY2" s="66" t="s">
        <v>297</v>
      </c>
      <c r="CZ2" s="66" t="s">
        <v>61</v>
      </c>
      <c r="DA2" s="66" t="s">
        <v>5</v>
      </c>
      <c r="DB2" s="66" t="s">
        <v>298</v>
      </c>
      <c r="DC2" s="63" t="s">
        <v>291</v>
      </c>
      <c r="DD2" s="64" t="s">
        <v>60</v>
      </c>
      <c r="DE2" s="64" t="s">
        <v>292</v>
      </c>
      <c r="DF2" s="64" t="s">
        <v>337</v>
      </c>
      <c r="DG2" s="64" t="s">
        <v>338</v>
      </c>
      <c r="DH2" s="64" t="s">
        <v>339</v>
      </c>
      <c r="DI2" s="64" t="s">
        <v>347</v>
      </c>
      <c r="DJ2" s="64" t="s">
        <v>294</v>
      </c>
      <c r="DK2" s="64" t="s">
        <v>295</v>
      </c>
      <c r="DL2" s="64" t="s">
        <v>296</v>
      </c>
      <c r="DM2" s="64" t="s">
        <v>59</v>
      </c>
      <c r="DN2" s="64" t="s">
        <v>60</v>
      </c>
      <c r="DO2" s="65" t="s">
        <v>338</v>
      </c>
      <c r="DP2" s="66" t="s">
        <v>4</v>
      </c>
      <c r="DQ2" s="66" t="s">
        <v>297</v>
      </c>
      <c r="DR2" s="66" t="s">
        <v>61</v>
      </c>
      <c r="DS2" s="66" t="s">
        <v>5</v>
      </c>
      <c r="DT2" s="66" t="s">
        <v>298</v>
      </c>
      <c r="DU2" s="63" t="s">
        <v>291</v>
      </c>
      <c r="DV2" s="64" t="s">
        <v>60</v>
      </c>
      <c r="DW2" s="64" t="s">
        <v>292</v>
      </c>
      <c r="DX2" s="64" t="s">
        <v>337</v>
      </c>
      <c r="DY2" s="64" t="s">
        <v>338</v>
      </c>
      <c r="DZ2" s="64" t="s">
        <v>339</v>
      </c>
      <c r="EA2" s="64" t="s">
        <v>347</v>
      </c>
      <c r="EB2" s="64" t="s">
        <v>294</v>
      </c>
      <c r="EC2" s="64" t="s">
        <v>295</v>
      </c>
      <c r="ED2" s="64" t="s">
        <v>296</v>
      </c>
      <c r="EE2" s="64" t="s">
        <v>59</v>
      </c>
      <c r="EF2" s="64" t="s">
        <v>60</v>
      </c>
      <c r="EG2" s="65" t="s">
        <v>338</v>
      </c>
      <c r="EH2" s="66" t="s">
        <v>4</v>
      </c>
      <c r="EI2" s="66" t="s">
        <v>297</v>
      </c>
      <c r="EJ2" s="66" t="s">
        <v>61</v>
      </c>
      <c r="EK2" s="66" t="s">
        <v>5</v>
      </c>
      <c r="EL2" s="67" t="s">
        <v>298</v>
      </c>
      <c r="EM2" s="54"/>
      <c r="EN2" s="54"/>
      <c r="EO2" s="54" t="s">
        <v>73</v>
      </c>
      <c r="EP2" s="54" t="s">
        <v>74</v>
      </c>
      <c r="EQ2" s="53" t="s">
        <v>75</v>
      </c>
      <c r="ER2" s="54" t="s">
        <v>76</v>
      </c>
    </row>
    <row r="3" spans="1:148" x14ac:dyDescent="0.2">
      <c r="A3" s="150">
        <v>1</v>
      </c>
      <c r="B3" s="151" t="s">
        <v>201</v>
      </c>
      <c r="C3" s="152">
        <v>12.81</v>
      </c>
      <c r="D3" s="43" t="s">
        <v>124</v>
      </c>
      <c r="E3" s="14">
        <v>3</v>
      </c>
      <c r="F3" s="44">
        <v>35649</v>
      </c>
      <c r="G3" s="15">
        <v>28.158904109589042</v>
      </c>
      <c r="H3" s="15" t="s">
        <v>355</v>
      </c>
      <c r="I3" s="15">
        <v>21.734246575342464</v>
      </c>
      <c r="J3" s="15" t="s">
        <v>327</v>
      </c>
      <c r="K3" s="14">
        <v>70</v>
      </c>
      <c r="L3" s="14">
        <v>207</v>
      </c>
      <c r="M3" s="14">
        <v>4.6500000000000004</v>
      </c>
      <c r="N3" s="81">
        <v>1</v>
      </c>
      <c r="O3" s="167">
        <v>0</v>
      </c>
      <c r="P3" s="168">
        <v>0.20654761904761904</v>
      </c>
      <c r="Q3" s="168">
        <v>0</v>
      </c>
      <c r="R3" s="168">
        <v>7.0878578479763074E-2</v>
      </c>
      <c r="S3" s="168">
        <v>0.96548672566371685</v>
      </c>
      <c r="T3" s="169">
        <v>0.96548672566371685</v>
      </c>
      <c r="U3" s="169">
        <v>0.86893805309734518</v>
      </c>
      <c r="V3" s="169">
        <v>4.1525684404798521E-2</v>
      </c>
      <c r="W3" s="169">
        <v>0.30092722674908684</v>
      </c>
      <c r="X3" s="169">
        <v>0.30092722674908684</v>
      </c>
      <c r="Y3" s="18">
        <v>0.27083450407417814</v>
      </c>
      <c r="Z3" s="19">
        <v>21.079452054794519</v>
      </c>
      <c r="AA3" s="20">
        <v>88.549992666953713</v>
      </c>
      <c r="AB3" s="71">
        <v>0.68965517241379315</v>
      </c>
      <c r="AC3" s="102">
        <v>16.784615384615385</v>
      </c>
      <c r="AD3" s="71">
        <v>0.78900000000000003</v>
      </c>
      <c r="AE3" s="71">
        <v>7.2999999999999995E-2</v>
      </c>
      <c r="AF3" s="71">
        <v>2.2000000000000002E-2</v>
      </c>
      <c r="AG3" s="70">
        <v>0.51900000000000002</v>
      </c>
      <c r="AH3" s="20">
        <v>7.9</v>
      </c>
      <c r="AI3" s="20">
        <v>0.15789473684210525</v>
      </c>
      <c r="AJ3" s="75">
        <v>3.18</v>
      </c>
      <c r="AK3" s="21">
        <v>2</v>
      </c>
      <c r="AL3" s="21">
        <v>10</v>
      </c>
      <c r="AM3" s="21">
        <v>8</v>
      </c>
      <c r="AN3" s="21">
        <v>6</v>
      </c>
      <c r="AO3" s="21">
        <v>9</v>
      </c>
      <c r="AP3" s="21">
        <v>6</v>
      </c>
      <c r="AQ3" s="217">
        <v>9</v>
      </c>
      <c r="AR3" s="21">
        <v>9</v>
      </c>
      <c r="AS3" s="21">
        <v>3</v>
      </c>
      <c r="AT3" s="21">
        <v>7</v>
      </c>
      <c r="AU3" s="21">
        <v>10</v>
      </c>
      <c r="AV3" s="21">
        <v>0</v>
      </c>
      <c r="AW3" s="21">
        <v>11.67</v>
      </c>
      <c r="AX3" s="21">
        <v>11.67</v>
      </c>
      <c r="AY3" s="21">
        <v>1.05</v>
      </c>
      <c r="AZ3" s="130">
        <v>1.05</v>
      </c>
      <c r="BA3" s="104"/>
      <c r="BB3" s="26">
        <v>1</v>
      </c>
      <c r="BC3" s="26"/>
      <c r="BD3" s="26"/>
      <c r="BE3" s="26"/>
      <c r="BF3" s="26"/>
      <c r="BG3" s="26"/>
      <c r="BH3" s="26"/>
      <c r="BI3" s="26"/>
      <c r="BJ3" s="78"/>
      <c r="BK3" s="26"/>
      <c r="BL3" s="26">
        <v>1</v>
      </c>
      <c r="BM3" s="26"/>
      <c r="BN3" s="61"/>
      <c r="BO3" s="26"/>
      <c r="BP3" s="26"/>
      <c r="BQ3" s="26"/>
      <c r="BR3" s="107"/>
      <c r="BS3" s="104">
        <v>694</v>
      </c>
      <c r="BT3" s="26">
        <v>3360</v>
      </c>
      <c r="BU3" s="26">
        <v>5</v>
      </c>
      <c r="BV3" s="26">
        <v>7</v>
      </c>
      <c r="BW3" s="26">
        <v>122</v>
      </c>
      <c r="BX3" s="26">
        <v>72</v>
      </c>
      <c r="BY3" s="26">
        <v>65.3</v>
      </c>
      <c r="BZ3" s="26">
        <v>2.4</v>
      </c>
      <c r="CA3" s="26">
        <v>5.4</v>
      </c>
      <c r="CB3" s="78">
        <v>17.399999999999999</v>
      </c>
      <c r="CC3" s="26">
        <v>388</v>
      </c>
      <c r="CD3" s="26">
        <v>2460</v>
      </c>
      <c r="CE3" s="26">
        <v>34</v>
      </c>
      <c r="CF3" s="61">
        <v>8.4</v>
      </c>
      <c r="CG3" s="26">
        <v>1</v>
      </c>
      <c r="CH3" s="26">
        <v>4</v>
      </c>
      <c r="CI3" s="26">
        <v>0.74</v>
      </c>
      <c r="CJ3" s="107">
        <v>16</v>
      </c>
      <c r="CK3" s="104"/>
      <c r="CL3" s="26">
        <v>1</v>
      </c>
      <c r="CM3" s="26"/>
      <c r="CN3" s="26"/>
      <c r="CO3" s="26"/>
      <c r="CP3" s="26"/>
      <c r="CQ3" s="26"/>
      <c r="CR3" s="26"/>
      <c r="CS3" s="26"/>
      <c r="CT3" s="78"/>
      <c r="CU3" s="26"/>
      <c r="CV3" s="26">
        <v>1</v>
      </c>
      <c r="CW3" s="26"/>
      <c r="CX3" s="61"/>
      <c r="CY3" s="26"/>
      <c r="CZ3" s="26"/>
      <c r="DA3" s="26"/>
      <c r="DB3" s="107"/>
      <c r="DC3" s="104">
        <v>359</v>
      </c>
      <c r="DD3" s="26">
        <v>5065</v>
      </c>
      <c r="DE3" s="26">
        <v>3</v>
      </c>
      <c r="DF3" s="26">
        <v>0</v>
      </c>
      <c r="DG3" s="26">
        <v>21</v>
      </c>
      <c r="DH3" s="26">
        <v>18</v>
      </c>
      <c r="DI3" s="26">
        <v>90</v>
      </c>
      <c r="DJ3" s="26">
        <v>8.6999999999999993</v>
      </c>
      <c r="DK3" s="26">
        <v>0</v>
      </c>
      <c r="DL3" s="78">
        <v>100</v>
      </c>
      <c r="DM3" s="26">
        <v>135</v>
      </c>
      <c r="DN3" s="26">
        <v>3251</v>
      </c>
      <c r="DO3" s="26">
        <v>15</v>
      </c>
      <c r="DP3" s="61">
        <v>7.5</v>
      </c>
      <c r="DQ3" s="26">
        <v>0</v>
      </c>
      <c r="DR3" s="26">
        <v>0</v>
      </c>
      <c r="DS3" s="26">
        <v>0.72</v>
      </c>
      <c r="DT3" s="107">
        <v>4</v>
      </c>
      <c r="DU3" s="104">
        <v>4364</v>
      </c>
      <c r="DV3" s="26">
        <v>4520</v>
      </c>
      <c r="DW3" s="26">
        <v>42</v>
      </c>
      <c r="DX3" s="26">
        <v>7</v>
      </c>
      <c r="DY3" s="26">
        <v>377</v>
      </c>
      <c r="DZ3" s="26">
        <v>260</v>
      </c>
      <c r="EA3" s="26">
        <v>78.900000000000006</v>
      </c>
      <c r="EB3" s="26">
        <v>7.3</v>
      </c>
      <c r="EC3" s="26">
        <v>2.2000000000000002</v>
      </c>
      <c r="ED3" s="78">
        <v>51.9</v>
      </c>
      <c r="EE3" s="26">
        <v>1071</v>
      </c>
      <c r="EF3" s="26">
        <v>3559</v>
      </c>
      <c r="EG3" s="26">
        <v>95</v>
      </c>
      <c r="EH3" s="73">
        <v>7.9</v>
      </c>
      <c r="EI3" s="26">
        <v>12</v>
      </c>
      <c r="EJ3" s="26">
        <v>15</v>
      </c>
      <c r="EK3" s="26">
        <v>3.18</v>
      </c>
      <c r="EL3" s="107">
        <v>41</v>
      </c>
      <c r="EN3" s="10">
        <v>1</v>
      </c>
      <c r="EO3" s="17" t="s">
        <v>78</v>
      </c>
      <c r="EP3" s="6">
        <v>1</v>
      </c>
      <c r="EQ3" s="49">
        <v>41882</v>
      </c>
      <c r="ER3" s="48">
        <v>43582</v>
      </c>
    </row>
    <row r="4" spans="1:148" x14ac:dyDescent="0.2">
      <c r="A4" s="150">
        <v>2</v>
      </c>
      <c r="B4" s="151" t="s">
        <v>202</v>
      </c>
      <c r="C4" s="152">
        <v>9.254999999999999</v>
      </c>
      <c r="D4" s="43" t="s">
        <v>110</v>
      </c>
      <c r="E4" s="14">
        <v>2</v>
      </c>
      <c r="F4" s="44">
        <v>35553</v>
      </c>
      <c r="G4" s="15">
        <v>28.421917808219177</v>
      </c>
      <c r="H4" s="15" t="s">
        <v>336</v>
      </c>
      <c r="I4" s="15">
        <v>21.997260273972604</v>
      </c>
      <c r="J4" s="15" t="s">
        <v>331</v>
      </c>
      <c r="K4" s="14">
        <v>75</v>
      </c>
      <c r="L4" s="14">
        <v>231</v>
      </c>
      <c r="M4" s="14">
        <v>5.04</v>
      </c>
      <c r="N4" s="81">
        <v>1</v>
      </c>
      <c r="O4" s="167">
        <v>0</v>
      </c>
      <c r="P4" s="168">
        <v>0</v>
      </c>
      <c r="Q4" s="168">
        <v>0</v>
      </c>
      <c r="R4" s="168">
        <v>0.15357434085349281</v>
      </c>
      <c r="S4" s="168">
        <v>0.96316208681800075</v>
      </c>
      <c r="T4" s="169">
        <v>0.96316208681800075</v>
      </c>
      <c r="U4" s="169">
        <v>0.96316208681800075</v>
      </c>
      <c r="V4" s="169">
        <v>2.8803131991051455E-2</v>
      </c>
      <c r="W4" s="169">
        <v>5.7553956834532377E-2</v>
      </c>
      <c r="X4" s="169">
        <v>5.7553956834532377E-2</v>
      </c>
      <c r="Y4" s="18">
        <v>5.7553956834532377E-2</v>
      </c>
      <c r="Z4" s="19">
        <v>21.342465753424658</v>
      </c>
      <c r="AA4" s="20">
        <v>71.601122322336721</v>
      </c>
      <c r="AB4" s="71">
        <v>0.70175438596491224</v>
      </c>
      <c r="AC4" s="102">
        <v>12.933155080213904</v>
      </c>
      <c r="AD4" s="71">
        <v>0.77099999999999991</v>
      </c>
      <c r="AE4" s="71">
        <v>4.8000000000000001E-2</v>
      </c>
      <c r="AF4" s="71">
        <v>2.8999999999999998E-2</v>
      </c>
      <c r="AG4" s="70">
        <v>0.48599999999999999</v>
      </c>
      <c r="AH4" s="20">
        <v>4.0999999999999996</v>
      </c>
      <c r="AI4" s="20">
        <v>0.05</v>
      </c>
      <c r="AJ4" s="76">
        <v>1.87</v>
      </c>
      <c r="AK4" s="21">
        <v>2</v>
      </c>
      <c r="AL4" s="21">
        <v>6</v>
      </c>
      <c r="AM4" s="21">
        <v>7</v>
      </c>
      <c r="AN4" s="21">
        <v>1</v>
      </c>
      <c r="AO4" s="21">
        <v>7</v>
      </c>
      <c r="AP4" s="21">
        <v>4</v>
      </c>
      <c r="AQ4" s="21">
        <v>1</v>
      </c>
      <c r="AR4" s="21">
        <v>2</v>
      </c>
      <c r="AS4" s="21">
        <v>0</v>
      </c>
      <c r="AT4" s="21">
        <v>2</v>
      </c>
      <c r="AU4" s="21">
        <v>10</v>
      </c>
      <c r="AV4" s="21">
        <v>0</v>
      </c>
      <c r="AW4" s="21">
        <v>7.4799999999999995</v>
      </c>
      <c r="AX4" s="21">
        <v>5.6099999999999994</v>
      </c>
      <c r="AY4" s="21">
        <v>0.1875</v>
      </c>
      <c r="AZ4" s="130">
        <v>0</v>
      </c>
      <c r="BA4" s="104"/>
      <c r="BB4" s="26">
        <v>1</v>
      </c>
      <c r="BC4" s="26"/>
      <c r="BD4" s="26"/>
      <c r="BE4" s="26"/>
      <c r="BF4" s="26"/>
      <c r="BG4" s="26"/>
      <c r="BH4" s="26"/>
      <c r="BI4" s="26"/>
      <c r="BJ4" s="78"/>
      <c r="BK4" s="26"/>
      <c r="BL4" s="26">
        <v>1</v>
      </c>
      <c r="BM4" s="26"/>
      <c r="BN4" s="61"/>
      <c r="BO4" s="26"/>
      <c r="BP4" s="26"/>
      <c r="BQ4" s="26"/>
      <c r="BR4" s="107"/>
      <c r="BS4" s="104"/>
      <c r="BT4" s="26">
        <v>1</v>
      </c>
      <c r="BU4" s="26"/>
      <c r="BV4" s="26"/>
      <c r="BW4" s="26"/>
      <c r="BX4" s="26"/>
      <c r="BY4" s="26"/>
      <c r="BZ4" s="26"/>
      <c r="CA4" s="26"/>
      <c r="CB4" s="78"/>
      <c r="CC4" s="26"/>
      <c r="CD4" s="26">
        <v>1</v>
      </c>
      <c r="CE4" s="26"/>
      <c r="CF4" s="61"/>
      <c r="CG4" s="26"/>
      <c r="CH4" s="26"/>
      <c r="CI4" s="26"/>
      <c r="CJ4" s="107"/>
      <c r="CK4" s="104"/>
      <c r="CL4" s="26">
        <v>1</v>
      </c>
      <c r="CM4" s="26"/>
      <c r="CN4" s="26"/>
      <c r="CO4" s="26"/>
      <c r="CP4" s="26"/>
      <c r="CQ4" s="26"/>
      <c r="CR4" s="26"/>
      <c r="CS4" s="26"/>
      <c r="CT4" s="78"/>
      <c r="CU4" s="26"/>
      <c r="CV4" s="26">
        <v>1</v>
      </c>
      <c r="CW4" s="26"/>
      <c r="CX4" s="61"/>
      <c r="CY4" s="26"/>
      <c r="CZ4" s="26"/>
      <c r="DA4" s="26"/>
      <c r="DB4" s="107"/>
      <c r="DC4" s="104">
        <v>565</v>
      </c>
      <c r="DD4" s="26">
        <v>3679</v>
      </c>
      <c r="DE4" s="26">
        <v>4</v>
      </c>
      <c r="DF4" s="26">
        <v>1</v>
      </c>
      <c r="DG4" s="26">
        <v>57</v>
      </c>
      <c r="DH4" s="26">
        <v>40</v>
      </c>
      <c r="DI4" s="26">
        <v>75</v>
      </c>
      <c r="DJ4" s="26">
        <v>4.8</v>
      </c>
      <c r="DK4" s="26">
        <v>2.9</v>
      </c>
      <c r="DL4" s="78">
        <v>83.3</v>
      </c>
      <c r="DM4" s="26">
        <v>103</v>
      </c>
      <c r="DN4" s="26">
        <v>3576</v>
      </c>
      <c r="DO4" s="26">
        <v>20</v>
      </c>
      <c r="DP4" s="61">
        <v>4.0999999999999996</v>
      </c>
      <c r="DQ4" s="26">
        <v>0</v>
      </c>
      <c r="DR4" s="26">
        <v>1</v>
      </c>
      <c r="DS4" s="26">
        <v>1.48</v>
      </c>
      <c r="DT4" s="107">
        <v>4</v>
      </c>
      <c r="DU4" s="104">
        <v>4837</v>
      </c>
      <c r="DV4" s="26">
        <v>5022</v>
      </c>
      <c r="DW4" s="26">
        <v>50</v>
      </c>
      <c r="DX4" s="26">
        <v>8</v>
      </c>
      <c r="DY4" s="26">
        <v>535</v>
      </c>
      <c r="DZ4" s="26">
        <v>374</v>
      </c>
      <c r="EA4" s="26">
        <v>77.099999999999994</v>
      </c>
      <c r="EB4" s="26">
        <v>4.2</v>
      </c>
      <c r="EC4" s="26">
        <v>2.9</v>
      </c>
      <c r="ED4" s="78">
        <v>48.6</v>
      </c>
      <c r="EE4" s="26">
        <v>144</v>
      </c>
      <c r="EF4" s="26">
        <v>2502</v>
      </c>
      <c r="EG4" s="26">
        <v>46</v>
      </c>
      <c r="EH4" s="73">
        <v>1.9</v>
      </c>
      <c r="EI4" s="26">
        <v>4</v>
      </c>
      <c r="EJ4" s="26">
        <v>1</v>
      </c>
      <c r="EK4" s="26">
        <v>1.87</v>
      </c>
      <c r="EL4" s="107">
        <v>4</v>
      </c>
      <c r="EN4" s="10">
        <v>2</v>
      </c>
      <c r="EO4" s="17" t="s">
        <v>79</v>
      </c>
      <c r="EP4" s="6">
        <v>1</v>
      </c>
      <c r="EQ4" s="49">
        <v>42247</v>
      </c>
    </row>
    <row r="5" spans="1:148" x14ac:dyDescent="0.2">
      <c r="A5" s="150">
        <v>3</v>
      </c>
      <c r="B5" s="151" t="s">
        <v>204</v>
      </c>
      <c r="C5" s="152">
        <v>8.7087500000000002</v>
      </c>
      <c r="D5" s="43" t="s">
        <v>153</v>
      </c>
      <c r="E5" s="14">
        <v>4</v>
      </c>
      <c r="F5" s="44">
        <v>35577</v>
      </c>
      <c r="G5" s="15">
        <v>28.356164383561644</v>
      </c>
      <c r="H5" s="15" t="s">
        <v>336</v>
      </c>
      <c r="I5" s="15">
        <v>21.931506849315067</v>
      </c>
      <c r="J5" s="15" t="s">
        <v>330</v>
      </c>
      <c r="K5" s="14">
        <v>77</v>
      </c>
      <c r="L5" s="14">
        <v>221</v>
      </c>
      <c r="M5" s="14">
        <v>4.8099999999999996</v>
      </c>
      <c r="N5" s="81">
        <v>1</v>
      </c>
      <c r="O5" s="167">
        <v>0</v>
      </c>
      <c r="P5" s="168">
        <v>0</v>
      </c>
      <c r="Q5" s="168">
        <v>0.98679179701077513</v>
      </c>
      <c r="R5" s="168">
        <v>0.97007930785868779</v>
      </c>
      <c r="S5" s="168">
        <v>0.83463582369490463</v>
      </c>
      <c r="T5" s="169">
        <v>0.91071381035283983</v>
      </c>
      <c r="U5" s="169">
        <v>0.81964242931755582</v>
      </c>
      <c r="V5" s="169">
        <v>0.28740801308258379</v>
      </c>
      <c r="W5" s="169">
        <v>0.21535745807590467</v>
      </c>
      <c r="X5" s="169">
        <v>0.25138273557924423</v>
      </c>
      <c r="Y5" s="18">
        <v>0.22624446202131981</v>
      </c>
      <c r="Z5" s="19">
        <v>19.276712328767122</v>
      </c>
      <c r="AA5" s="20">
        <v>82.573741592868984</v>
      </c>
      <c r="AB5" s="71">
        <v>0.60050890585241734</v>
      </c>
      <c r="AC5" s="102">
        <v>11.313559322033898</v>
      </c>
      <c r="AD5" s="71">
        <v>0.74</v>
      </c>
      <c r="AE5" s="71">
        <v>4.7E-2</v>
      </c>
      <c r="AF5" s="71">
        <v>3.1E-2</v>
      </c>
      <c r="AG5" s="70">
        <v>0.44400000000000001</v>
      </c>
      <c r="AH5" s="20">
        <v>6.2</v>
      </c>
      <c r="AI5" s="20">
        <v>5.9829059829059832E-2</v>
      </c>
      <c r="AJ5" s="76">
        <v>2.56</v>
      </c>
      <c r="AK5" s="21">
        <v>7</v>
      </c>
      <c r="AL5" s="21">
        <v>3</v>
      </c>
      <c r="AM5" s="21">
        <v>4</v>
      </c>
      <c r="AN5" s="21">
        <v>1</v>
      </c>
      <c r="AO5" s="21">
        <v>6</v>
      </c>
      <c r="AP5" s="21">
        <v>2</v>
      </c>
      <c r="AQ5" s="21">
        <v>8</v>
      </c>
      <c r="AR5" s="21">
        <v>6</v>
      </c>
      <c r="AS5" s="21">
        <v>0</v>
      </c>
      <c r="AT5" s="21">
        <v>5</v>
      </c>
      <c r="AU5" s="21">
        <v>10</v>
      </c>
      <c r="AV5" s="21">
        <v>0</v>
      </c>
      <c r="AW5" s="21">
        <v>4.6899999999999995</v>
      </c>
      <c r="AX5" s="21">
        <v>3.5174999999999996</v>
      </c>
      <c r="AY5" s="21">
        <v>0.71250000000000002</v>
      </c>
      <c r="AZ5" s="130">
        <v>0</v>
      </c>
      <c r="BA5" s="104"/>
      <c r="BB5" s="26">
        <v>1</v>
      </c>
      <c r="BC5" s="26"/>
      <c r="BD5" s="26"/>
      <c r="BE5" s="26"/>
      <c r="BF5" s="26"/>
      <c r="BG5" s="26"/>
      <c r="BH5" s="26"/>
      <c r="BI5" s="26"/>
      <c r="BJ5" s="78"/>
      <c r="BK5" s="26"/>
      <c r="BL5" s="26">
        <v>1</v>
      </c>
      <c r="BM5" s="26"/>
      <c r="BN5" s="61"/>
      <c r="BO5" s="26"/>
      <c r="BP5" s="26"/>
      <c r="BQ5" s="26"/>
      <c r="BR5" s="107"/>
      <c r="BS5" s="104"/>
      <c r="BT5" s="26">
        <v>1</v>
      </c>
      <c r="BU5" s="26"/>
      <c r="BV5" s="26"/>
      <c r="BW5" s="26"/>
      <c r="BX5" s="26"/>
      <c r="BY5" s="26"/>
      <c r="BZ5" s="26"/>
      <c r="CA5" s="26"/>
      <c r="CB5" s="78"/>
      <c r="CC5" s="26"/>
      <c r="CD5" s="26">
        <v>1</v>
      </c>
      <c r="CE5" s="26"/>
      <c r="CF5" s="61"/>
      <c r="CG5" s="26"/>
      <c r="CH5" s="26"/>
      <c r="CI5" s="26"/>
      <c r="CJ5" s="107"/>
      <c r="CK5" s="104">
        <v>2839</v>
      </c>
      <c r="CL5" s="26">
        <v>2877</v>
      </c>
      <c r="CM5" s="26">
        <v>16</v>
      </c>
      <c r="CN5" s="26">
        <v>9</v>
      </c>
      <c r="CO5" s="26">
        <v>429</v>
      </c>
      <c r="CP5" s="26">
        <v>269</v>
      </c>
      <c r="CQ5" s="26">
        <v>72.599999999999994</v>
      </c>
      <c r="CR5" s="26">
        <v>2.9</v>
      </c>
      <c r="CS5" s="26">
        <v>3.1</v>
      </c>
      <c r="CT5" s="78">
        <v>32.700000000000003</v>
      </c>
      <c r="CU5" s="26">
        <v>648</v>
      </c>
      <c r="CV5" s="26">
        <v>2030</v>
      </c>
      <c r="CW5" s="26">
        <v>92</v>
      </c>
      <c r="CX5" s="61">
        <v>5.5</v>
      </c>
      <c r="CY5" s="26">
        <v>7</v>
      </c>
      <c r="CZ5" s="26">
        <v>14</v>
      </c>
      <c r="DA5" s="26">
        <v>2.92</v>
      </c>
      <c r="DB5" s="107">
        <v>28</v>
      </c>
      <c r="DC5" s="104">
        <v>2691</v>
      </c>
      <c r="DD5" s="26">
        <v>2774</v>
      </c>
      <c r="DE5" s="26">
        <v>14</v>
      </c>
      <c r="DF5" s="26">
        <v>11</v>
      </c>
      <c r="DG5" s="26">
        <v>456</v>
      </c>
      <c r="DH5" s="26">
        <v>257</v>
      </c>
      <c r="DI5" s="26">
        <v>68.900000000000006</v>
      </c>
      <c r="DJ5" s="26">
        <v>4</v>
      </c>
      <c r="DK5" s="26">
        <v>5.8</v>
      </c>
      <c r="DL5" s="78">
        <v>33.299999999999997</v>
      </c>
      <c r="DM5" s="26">
        <v>703</v>
      </c>
      <c r="DN5" s="26">
        <v>2446</v>
      </c>
      <c r="DO5" s="26">
        <v>117</v>
      </c>
      <c r="DP5" s="61">
        <v>5</v>
      </c>
      <c r="DQ5" s="26">
        <v>7</v>
      </c>
      <c r="DR5" s="26">
        <v>7</v>
      </c>
      <c r="DS5" s="26">
        <v>2.5099999999999998</v>
      </c>
      <c r="DT5" s="107">
        <v>24</v>
      </c>
      <c r="DU5" s="104">
        <v>2670</v>
      </c>
      <c r="DV5" s="26">
        <v>3199</v>
      </c>
      <c r="DW5" s="26">
        <v>22</v>
      </c>
      <c r="DX5" s="26">
        <v>9</v>
      </c>
      <c r="DY5" s="26">
        <v>393</v>
      </c>
      <c r="DZ5" s="26">
        <v>236</v>
      </c>
      <c r="EA5" s="26">
        <v>74</v>
      </c>
      <c r="EB5" s="26">
        <v>4.7</v>
      </c>
      <c r="EC5" s="26">
        <v>3.5</v>
      </c>
      <c r="ED5" s="78">
        <v>44.4</v>
      </c>
      <c r="EE5" s="26">
        <v>488</v>
      </c>
      <c r="EF5" s="26">
        <v>2266</v>
      </c>
      <c r="EG5" s="26">
        <v>60</v>
      </c>
      <c r="EH5" s="73">
        <v>6.2</v>
      </c>
      <c r="EI5" s="26">
        <v>3</v>
      </c>
      <c r="EJ5" s="26">
        <v>3</v>
      </c>
      <c r="EK5" s="26">
        <v>2.56</v>
      </c>
      <c r="EL5" s="107">
        <v>17</v>
      </c>
      <c r="EM5" s="52"/>
      <c r="EN5" s="4">
        <v>3</v>
      </c>
      <c r="EO5" s="17" t="s">
        <v>81</v>
      </c>
      <c r="EP5" s="6">
        <v>0.9</v>
      </c>
      <c r="EQ5" s="49">
        <v>42613</v>
      </c>
    </row>
    <row r="6" spans="1:148" x14ac:dyDescent="0.2">
      <c r="A6" s="150">
        <v>4</v>
      </c>
      <c r="B6" s="151" t="s">
        <v>203</v>
      </c>
      <c r="C6" s="152">
        <v>7.8888125000000002</v>
      </c>
      <c r="D6" s="43" t="s">
        <v>105</v>
      </c>
      <c r="E6" s="14">
        <v>1</v>
      </c>
      <c r="F6" s="44">
        <v>35379</v>
      </c>
      <c r="G6" s="15">
        <v>28.898630136986302</v>
      </c>
      <c r="H6" s="15" t="s">
        <v>349</v>
      </c>
      <c r="I6" s="15">
        <v>22.473972602739725</v>
      </c>
      <c r="J6" s="15" t="s">
        <v>352</v>
      </c>
      <c r="K6" s="14">
        <v>75</v>
      </c>
      <c r="L6" s="14">
        <v>228</v>
      </c>
      <c r="M6" s="14">
        <v>4.6900000000000004</v>
      </c>
      <c r="N6" s="81">
        <v>2</v>
      </c>
      <c r="O6" s="167">
        <v>0</v>
      </c>
      <c r="P6" s="168">
        <v>0.67019133937562936</v>
      </c>
      <c r="Q6" s="168">
        <v>0.95176304654442878</v>
      </c>
      <c r="R6" s="168">
        <v>0.98654037886340973</v>
      </c>
      <c r="S6" s="168">
        <v>0.96200440528634357</v>
      </c>
      <c r="T6" s="169">
        <v>0.97427239207487659</v>
      </c>
      <c r="U6" s="169">
        <v>0.97427239207487659</v>
      </c>
      <c r="V6" s="169">
        <v>6.5416985462892124E-2</v>
      </c>
      <c r="W6" s="169">
        <v>9.4855892010215256E-2</v>
      </c>
      <c r="X6" s="169">
        <v>9.4855892010215256E-2</v>
      </c>
      <c r="Y6" s="18">
        <v>9.4855892010215256E-2</v>
      </c>
      <c r="Z6" s="19">
        <v>18.816438356164383</v>
      </c>
      <c r="AA6" s="20">
        <v>94.248288373488464</v>
      </c>
      <c r="AB6" s="71">
        <v>0.62785388127853881</v>
      </c>
      <c r="AC6" s="102">
        <v>12.705454545454545</v>
      </c>
      <c r="AD6" s="71">
        <v>0.73499999999999999</v>
      </c>
      <c r="AE6" s="71">
        <v>7.0000000000000007E-2</v>
      </c>
      <c r="AF6" s="71">
        <v>0.02</v>
      </c>
      <c r="AG6" s="70">
        <v>0.54700000000000004</v>
      </c>
      <c r="AH6" s="20">
        <v>5.5</v>
      </c>
      <c r="AI6" s="20">
        <v>0.11764705882352941</v>
      </c>
      <c r="AJ6" s="76">
        <v>2.4500000000000002</v>
      </c>
      <c r="AK6" s="21">
        <v>9</v>
      </c>
      <c r="AL6" s="21">
        <v>5</v>
      </c>
      <c r="AM6" s="21">
        <v>3</v>
      </c>
      <c r="AN6" s="21">
        <v>6</v>
      </c>
      <c r="AO6" s="21">
        <v>10</v>
      </c>
      <c r="AP6" s="21">
        <v>7</v>
      </c>
      <c r="AQ6" s="21">
        <v>4</v>
      </c>
      <c r="AR6" s="21">
        <v>5</v>
      </c>
      <c r="AS6" s="21">
        <v>1</v>
      </c>
      <c r="AT6" s="21">
        <v>4</v>
      </c>
      <c r="AU6" s="21">
        <v>6</v>
      </c>
      <c r="AV6" s="21">
        <v>0</v>
      </c>
      <c r="AW6" s="21">
        <v>8.64</v>
      </c>
      <c r="AX6" s="21">
        <v>6.9120000000000008</v>
      </c>
      <c r="AY6" s="21">
        <v>0.52500000000000002</v>
      </c>
      <c r="AZ6" s="130">
        <v>0.26250000000000001</v>
      </c>
      <c r="BA6" s="104"/>
      <c r="BB6" s="26">
        <v>1</v>
      </c>
      <c r="BC6" s="26"/>
      <c r="BD6" s="26"/>
      <c r="BE6" s="26"/>
      <c r="BF6" s="26"/>
      <c r="BG6" s="26"/>
      <c r="BH6" s="26"/>
      <c r="BI6" s="26"/>
      <c r="BJ6" s="78"/>
      <c r="BK6" s="26"/>
      <c r="BL6" s="26">
        <v>1</v>
      </c>
      <c r="BM6" s="26"/>
      <c r="BN6" s="61"/>
      <c r="BO6" s="26"/>
      <c r="BP6" s="26"/>
      <c r="BQ6" s="26"/>
      <c r="BR6" s="107"/>
      <c r="BS6" s="104">
        <v>1331</v>
      </c>
      <c r="BT6" s="26">
        <v>1986</v>
      </c>
      <c r="BU6" s="26">
        <v>4</v>
      </c>
      <c r="BV6" s="26">
        <v>8</v>
      </c>
      <c r="BW6" s="26">
        <v>265</v>
      </c>
      <c r="BX6" s="26">
        <v>129</v>
      </c>
      <c r="BY6" s="26">
        <v>56.9</v>
      </c>
      <c r="BZ6" s="26">
        <v>4.3</v>
      </c>
      <c r="CA6" s="26">
        <v>6</v>
      </c>
      <c r="CB6" s="78">
        <v>22.8</v>
      </c>
      <c r="CC6" s="26">
        <v>178</v>
      </c>
      <c r="CD6" s="26">
        <v>1549</v>
      </c>
      <c r="CE6" s="26">
        <v>16</v>
      </c>
      <c r="CF6" s="61">
        <v>5.2</v>
      </c>
      <c r="CG6" s="26">
        <v>1</v>
      </c>
      <c r="CH6" s="26">
        <v>1</v>
      </c>
      <c r="CI6" s="26">
        <v>1.26</v>
      </c>
      <c r="CJ6" s="107">
        <v>8</v>
      </c>
      <c r="CK6" s="104">
        <v>3374</v>
      </c>
      <c r="CL6" s="26">
        <v>3545</v>
      </c>
      <c r="CM6" s="26">
        <v>23</v>
      </c>
      <c r="CN6" s="26">
        <v>10</v>
      </c>
      <c r="CO6" s="26">
        <v>436</v>
      </c>
      <c r="CP6" s="26">
        <v>238</v>
      </c>
      <c r="CQ6" s="26">
        <v>64.3</v>
      </c>
      <c r="CR6" s="26">
        <v>6.7</v>
      </c>
      <c r="CS6" s="26">
        <v>4.9000000000000004</v>
      </c>
      <c r="CT6" s="78">
        <v>38.200000000000003</v>
      </c>
      <c r="CU6" s="26">
        <v>196</v>
      </c>
      <c r="CV6" s="26">
        <v>2635</v>
      </c>
      <c r="CW6" s="26">
        <v>36</v>
      </c>
      <c r="CX6" s="61">
        <v>4</v>
      </c>
      <c r="CY6" s="26">
        <v>1</v>
      </c>
      <c r="CZ6" s="26">
        <v>7</v>
      </c>
      <c r="DA6" s="26">
        <v>2.16</v>
      </c>
      <c r="DB6" s="107">
        <v>8</v>
      </c>
      <c r="DC6" s="104">
        <v>3958</v>
      </c>
      <c r="DD6" s="26">
        <v>4012</v>
      </c>
      <c r="DE6" s="26">
        <v>44</v>
      </c>
      <c r="DF6" s="26">
        <v>13</v>
      </c>
      <c r="DG6" s="26">
        <v>421</v>
      </c>
      <c r="DH6" s="26">
        <v>242</v>
      </c>
      <c r="DI6" s="26">
        <v>71.5</v>
      </c>
      <c r="DJ6" s="26">
        <v>7</v>
      </c>
      <c r="DK6" s="26">
        <v>3.2</v>
      </c>
      <c r="DL6" s="78">
        <v>44.9</v>
      </c>
      <c r="DM6" s="26">
        <v>171</v>
      </c>
      <c r="DN6" s="26">
        <v>2614</v>
      </c>
      <c r="DO6" s="26">
        <v>28</v>
      </c>
      <c r="DP6" s="61">
        <v>4.8</v>
      </c>
      <c r="DQ6" s="26">
        <v>1</v>
      </c>
      <c r="DR6" s="26">
        <v>2</v>
      </c>
      <c r="DS6" s="26">
        <v>1.39</v>
      </c>
      <c r="DT6" s="107">
        <v>7</v>
      </c>
      <c r="DU6" s="104">
        <v>3494</v>
      </c>
      <c r="DV6" s="26">
        <v>3632</v>
      </c>
      <c r="DW6" s="26">
        <v>28</v>
      </c>
      <c r="DX6" s="26">
        <v>8</v>
      </c>
      <c r="DY6" s="26">
        <v>438</v>
      </c>
      <c r="DZ6" s="26">
        <v>275</v>
      </c>
      <c r="EA6" s="26">
        <v>73.5</v>
      </c>
      <c r="EB6" s="26">
        <v>7</v>
      </c>
      <c r="EC6" s="26">
        <v>2</v>
      </c>
      <c r="ED6" s="78">
        <v>54.7</v>
      </c>
      <c r="EE6" s="26">
        <v>260</v>
      </c>
      <c r="EF6" s="26">
        <v>2741</v>
      </c>
      <c r="EG6" s="26">
        <v>34</v>
      </c>
      <c r="EH6" s="73">
        <v>5.5</v>
      </c>
      <c r="EI6" s="26">
        <v>6</v>
      </c>
      <c r="EJ6" s="26">
        <v>4</v>
      </c>
      <c r="EK6" s="26">
        <v>2.4500000000000002</v>
      </c>
      <c r="EL6" s="107">
        <v>11</v>
      </c>
      <c r="EM6" s="52"/>
      <c r="EN6" s="4">
        <v>4</v>
      </c>
      <c r="EO6" s="17" t="s">
        <v>83</v>
      </c>
      <c r="EP6" s="6">
        <v>0.9</v>
      </c>
      <c r="EQ6" s="49">
        <v>42978</v>
      </c>
    </row>
    <row r="7" spans="1:148" x14ac:dyDescent="0.2">
      <c r="A7" s="150">
        <v>5</v>
      </c>
      <c r="B7" s="151" t="s">
        <v>207</v>
      </c>
      <c r="C7" s="152">
        <v>5.9137500000000003</v>
      </c>
      <c r="D7" s="43" t="s">
        <v>117</v>
      </c>
      <c r="E7" s="14">
        <v>3</v>
      </c>
      <c r="F7" s="44">
        <v>34792</v>
      </c>
      <c r="G7" s="15">
        <v>30.506849315068493</v>
      </c>
      <c r="H7" s="15" t="s">
        <v>355</v>
      </c>
      <c r="I7" s="15">
        <v>24.082191780821919</v>
      </c>
      <c r="J7" s="15" t="s">
        <v>331</v>
      </c>
      <c r="K7" s="14">
        <v>74</v>
      </c>
      <c r="L7" s="14">
        <v>217</v>
      </c>
      <c r="M7" s="14">
        <v>4.84</v>
      </c>
      <c r="N7" s="81">
        <v>3</v>
      </c>
      <c r="O7" s="167">
        <v>0</v>
      </c>
      <c r="P7" s="168">
        <v>0.41594753192958234</v>
      </c>
      <c r="Q7" s="168">
        <v>0</v>
      </c>
      <c r="R7" s="168">
        <v>0.8647102710768465</v>
      </c>
      <c r="S7" s="168">
        <v>0.91674573055028463</v>
      </c>
      <c r="T7" s="169">
        <v>0.91674573055028463</v>
      </c>
      <c r="U7" s="169">
        <v>0.82507115749525617</v>
      </c>
      <c r="V7" s="169">
        <v>0.10245514636449481</v>
      </c>
      <c r="W7" s="169">
        <v>3.398510242085661E-2</v>
      </c>
      <c r="X7" s="169">
        <v>6.8220124392675704E-2</v>
      </c>
      <c r="Y7" s="18">
        <v>6.1398111953408135E-2</v>
      </c>
      <c r="Z7" s="19">
        <v>22.427397260273974</v>
      </c>
      <c r="AA7" s="20">
        <v>79.087579301181378</v>
      </c>
      <c r="AB7" s="71">
        <v>0.67002518891687657</v>
      </c>
      <c r="AC7" s="102">
        <v>14.530075187969924</v>
      </c>
      <c r="AD7" s="71">
        <v>0.7659999999999999</v>
      </c>
      <c r="AE7" s="71">
        <v>7.9000000000000001E-2</v>
      </c>
      <c r="AF7" s="71">
        <v>2.8999999999999998E-2</v>
      </c>
      <c r="AG7" s="70">
        <v>0.51300000000000001</v>
      </c>
      <c r="AH7" s="20">
        <v>4.0999999999999996</v>
      </c>
      <c r="AI7" s="20">
        <v>0.125</v>
      </c>
      <c r="AJ7" s="76">
        <v>3.53</v>
      </c>
      <c r="AK7" s="21">
        <v>0</v>
      </c>
      <c r="AL7" s="21">
        <v>10</v>
      </c>
      <c r="AM7" s="21">
        <v>6</v>
      </c>
      <c r="AN7" s="21">
        <v>7</v>
      </c>
      <c r="AO7" s="21">
        <v>7</v>
      </c>
      <c r="AP7" s="21">
        <v>6</v>
      </c>
      <c r="AQ7" s="21">
        <v>2</v>
      </c>
      <c r="AR7" s="21">
        <v>2</v>
      </c>
      <c r="AS7" s="21">
        <v>1</v>
      </c>
      <c r="AT7" s="21">
        <v>8</v>
      </c>
      <c r="AU7" s="21">
        <v>3</v>
      </c>
      <c r="AV7" s="21">
        <v>0</v>
      </c>
      <c r="AW7" s="21">
        <v>10.77</v>
      </c>
      <c r="AX7" s="21">
        <v>8.0775000000000006</v>
      </c>
      <c r="AY7" s="21">
        <v>0.48749999999999999</v>
      </c>
      <c r="AZ7" s="130">
        <v>0</v>
      </c>
      <c r="BA7" s="104"/>
      <c r="BB7" s="26">
        <v>1</v>
      </c>
      <c r="BC7" s="26"/>
      <c r="BD7" s="26"/>
      <c r="BE7" s="26"/>
      <c r="BF7" s="26"/>
      <c r="BG7" s="26"/>
      <c r="BH7" s="26"/>
      <c r="BI7" s="26"/>
      <c r="BJ7" s="78"/>
      <c r="BK7" s="26"/>
      <c r="BL7" s="26">
        <v>1</v>
      </c>
      <c r="BM7" s="26"/>
      <c r="BN7" s="61"/>
      <c r="BO7" s="26"/>
      <c r="BP7" s="26"/>
      <c r="BQ7" s="26"/>
      <c r="BR7" s="107"/>
      <c r="BS7" s="104">
        <v>1205</v>
      </c>
      <c r="BT7" s="26">
        <v>2897</v>
      </c>
      <c r="BU7" s="26">
        <v>10</v>
      </c>
      <c r="BV7" s="26">
        <v>3</v>
      </c>
      <c r="BW7" s="26">
        <v>160</v>
      </c>
      <c r="BX7" s="26">
        <v>106</v>
      </c>
      <c r="BY7" s="26">
        <v>73.099999999999994</v>
      </c>
      <c r="BZ7" s="26">
        <v>5.4</v>
      </c>
      <c r="CA7" s="26">
        <v>5</v>
      </c>
      <c r="CB7" s="78">
        <v>23.1</v>
      </c>
      <c r="CC7" s="26">
        <v>167</v>
      </c>
      <c r="CD7" s="26">
        <v>2081</v>
      </c>
      <c r="CE7" s="26">
        <v>5</v>
      </c>
      <c r="CF7" s="61">
        <v>7</v>
      </c>
      <c r="CG7" s="26">
        <v>2</v>
      </c>
      <c r="CH7" s="26">
        <v>0</v>
      </c>
      <c r="CI7" s="26">
        <v>3.63</v>
      </c>
      <c r="CJ7" s="107">
        <v>7</v>
      </c>
      <c r="CK7" s="104"/>
      <c r="CL7" s="26">
        <v>1</v>
      </c>
      <c r="CM7" s="26"/>
      <c r="CN7" s="26"/>
      <c r="CO7" s="26"/>
      <c r="CP7" s="26"/>
      <c r="CQ7" s="26"/>
      <c r="CR7" s="26"/>
      <c r="CS7" s="26"/>
      <c r="CT7" s="78"/>
      <c r="CU7" s="26"/>
      <c r="CV7" s="26">
        <v>1</v>
      </c>
      <c r="CW7" s="26"/>
      <c r="CX7" s="61"/>
      <c r="CY7" s="26"/>
      <c r="CZ7" s="26"/>
      <c r="DA7" s="26"/>
      <c r="DB7" s="107"/>
      <c r="DC7" s="104">
        <v>3477</v>
      </c>
      <c r="DD7" s="26">
        <v>4021</v>
      </c>
      <c r="DE7" s="26">
        <v>34</v>
      </c>
      <c r="DF7" s="26">
        <v>12</v>
      </c>
      <c r="DG7" s="26">
        <v>388</v>
      </c>
      <c r="DH7" s="26">
        <v>249</v>
      </c>
      <c r="DI7" s="26">
        <v>73.7</v>
      </c>
      <c r="DJ7" s="26">
        <v>7.6</v>
      </c>
      <c r="DK7" s="26">
        <v>2.9</v>
      </c>
      <c r="DL7" s="78">
        <v>48.5</v>
      </c>
      <c r="DM7" s="26">
        <v>217</v>
      </c>
      <c r="DN7" s="26">
        <v>2118</v>
      </c>
      <c r="DO7" s="26">
        <v>24</v>
      </c>
      <c r="DP7" s="61">
        <v>4.0999999999999996</v>
      </c>
      <c r="DQ7" s="26">
        <v>2</v>
      </c>
      <c r="DR7" s="26">
        <v>3</v>
      </c>
      <c r="DS7" s="26">
        <v>3.53</v>
      </c>
      <c r="DT7" s="107">
        <v>6</v>
      </c>
      <c r="DU7" s="104">
        <v>3865</v>
      </c>
      <c r="DV7" s="26">
        <v>4216</v>
      </c>
      <c r="DW7" s="26">
        <v>37</v>
      </c>
      <c r="DX7" s="26">
        <v>8</v>
      </c>
      <c r="DY7" s="26">
        <v>397</v>
      </c>
      <c r="DZ7" s="26">
        <v>266</v>
      </c>
      <c r="EA7" s="26">
        <v>76.599999999999994</v>
      </c>
      <c r="EB7" s="26">
        <v>7.9</v>
      </c>
      <c r="EC7" s="26">
        <v>3</v>
      </c>
      <c r="ED7" s="78">
        <v>51.3</v>
      </c>
      <c r="EE7" s="26">
        <v>73</v>
      </c>
      <c r="EF7" s="26">
        <v>2148</v>
      </c>
      <c r="EG7" s="26">
        <v>19</v>
      </c>
      <c r="EH7" s="73">
        <v>2.4</v>
      </c>
      <c r="EI7" s="26">
        <v>3</v>
      </c>
      <c r="EJ7" s="26">
        <v>1</v>
      </c>
      <c r="EK7" s="26">
        <v>2.9</v>
      </c>
      <c r="EL7" s="107">
        <v>3</v>
      </c>
      <c r="EM7" s="52"/>
      <c r="EN7" s="4">
        <v>5</v>
      </c>
      <c r="EO7" s="17" t="s">
        <v>85</v>
      </c>
      <c r="EP7" s="6">
        <v>0.85</v>
      </c>
      <c r="EQ7" s="49">
        <v>43343</v>
      </c>
    </row>
    <row r="8" spans="1:148" x14ac:dyDescent="0.2">
      <c r="A8" s="150">
        <v>6</v>
      </c>
      <c r="B8" s="151" t="s">
        <v>212</v>
      </c>
      <c r="C8" s="152">
        <v>4.4381250000000003</v>
      </c>
      <c r="D8" s="43" t="s">
        <v>133</v>
      </c>
      <c r="E8" s="14">
        <v>2</v>
      </c>
      <c r="F8" s="44">
        <v>34934</v>
      </c>
      <c r="G8" s="15">
        <v>30.117808219178084</v>
      </c>
      <c r="H8" s="15" t="s">
        <v>349</v>
      </c>
      <c r="I8" s="15">
        <v>23.693150684931506</v>
      </c>
      <c r="J8" s="15" t="s">
        <v>328</v>
      </c>
      <c r="K8" s="14">
        <v>72</v>
      </c>
      <c r="L8" s="14">
        <v>202</v>
      </c>
      <c r="M8" s="14">
        <v>4.57</v>
      </c>
      <c r="N8" s="81">
        <v>6</v>
      </c>
      <c r="O8" s="167">
        <v>0</v>
      </c>
      <c r="P8" s="168">
        <v>6.6355810616929703E-2</v>
      </c>
      <c r="Q8" s="168">
        <v>0.99041095890410957</v>
      </c>
      <c r="R8" s="168">
        <v>0.94618239660657477</v>
      </c>
      <c r="S8" s="168">
        <v>0.88293370944992944</v>
      </c>
      <c r="T8" s="169">
        <v>0.93667233417701956</v>
      </c>
      <c r="U8" s="169">
        <v>0.93667233417701956</v>
      </c>
      <c r="V8" s="169">
        <v>0.2574089754445385</v>
      </c>
      <c r="W8" s="169">
        <v>0.32033137728684846</v>
      </c>
      <c r="X8" s="169">
        <v>0.32033137728684846</v>
      </c>
      <c r="Y8" s="18">
        <v>0.32033137728684846</v>
      </c>
      <c r="Z8" s="19">
        <v>21.038356164383561</v>
      </c>
      <c r="AA8" s="20">
        <v>92.622514043989028</v>
      </c>
      <c r="AB8" s="71">
        <v>0.65967365967365965</v>
      </c>
      <c r="AC8" s="102">
        <v>13.109947643979057</v>
      </c>
      <c r="AD8" s="71">
        <v>0.75599999999999989</v>
      </c>
      <c r="AE8" s="71">
        <v>6.6000000000000003E-2</v>
      </c>
      <c r="AF8" s="71">
        <v>1.8000000000000002E-2</v>
      </c>
      <c r="AG8" s="70">
        <v>0.52500000000000002</v>
      </c>
      <c r="AH8" s="20">
        <v>6.1</v>
      </c>
      <c r="AI8" s="20">
        <v>0.10185185185185185</v>
      </c>
      <c r="AJ8" s="76">
        <v>2.6</v>
      </c>
      <c r="AK8" s="21">
        <v>2</v>
      </c>
      <c r="AL8" s="21">
        <v>7</v>
      </c>
      <c r="AM8" s="21">
        <v>5</v>
      </c>
      <c r="AN8" s="21">
        <v>5</v>
      </c>
      <c r="AO8" s="21">
        <v>10</v>
      </c>
      <c r="AP8" s="21">
        <v>6</v>
      </c>
      <c r="AQ8" s="21">
        <v>10</v>
      </c>
      <c r="AR8" s="21">
        <v>6</v>
      </c>
      <c r="AS8" s="21">
        <v>1</v>
      </c>
      <c r="AT8" s="21">
        <v>5</v>
      </c>
      <c r="AU8" s="21">
        <v>1</v>
      </c>
      <c r="AV8" s="21">
        <v>0</v>
      </c>
      <c r="AW8" s="21">
        <v>9.52</v>
      </c>
      <c r="AX8" s="21">
        <v>9.52</v>
      </c>
      <c r="AY8" s="21">
        <v>0.82499999999999996</v>
      </c>
      <c r="AZ8" s="130">
        <v>0.41249999999999998</v>
      </c>
      <c r="BA8" s="104"/>
      <c r="BB8" s="26">
        <v>1</v>
      </c>
      <c r="BC8" s="26"/>
      <c r="BD8" s="26"/>
      <c r="BE8" s="26"/>
      <c r="BF8" s="26"/>
      <c r="BG8" s="26"/>
      <c r="BH8" s="26"/>
      <c r="BI8" s="26"/>
      <c r="BJ8" s="78"/>
      <c r="BK8" s="26"/>
      <c r="BL8" s="26">
        <v>1</v>
      </c>
      <c r="BM8" s="26"/>
      <c r="BN8" s="61"/>
      <c r="BO8" s="26"/>
      <c r="BP8" s="26"/>
      <c r="BQ8" s="26"/>
      <c r="BR8" s="107"/>
      <c r="BS8" s="104">
        <v>185</v>
      </c>
      <c r="BT8" s="26">
        <v>2788</v>
      </c>
      <c r="BU8" s="26">
        <v>2</v>
      </c>
      <c r="BV8" s="26">
        <v>0</v>
      </c>
      <c r="BW8" s="26">
        <v>41</v>
      </c>
      <c r="BX8" s="26">
        <v>20</v>
      </c>
      <c r="BY8" s="26">
        <v>62.9</v>
      </c>
      <c r="BZ8" s="26">
        <v>7.3</v>
      </c>
      <c r="CA8" s="26">
        <v>2.2999999999999998</v>
      </c>
      <c r="CB8" s="78">
        <v>50</v>
      </c>
      <c r="CC8" s="26">
        <v>43</v>
      </c>
      <c r="CD8" s="26">
        <v>1998</v>
      </c>
      <c r="CE8" s="26">
        <v>11</v>
      </c>
      <c r="CF8" s="61">
        <v>3.1</v>
      </c>
      <c r="CG8" s="26">
        <v>0</v>
      </c>
      <c r="CH8" s="26">
        <v>0</v>
      </c>
      <c r="CI8" s="26">
        <v>1.64</v>
      </c>
      <c r="CJ8" s="107">
        <v>1</v>
      </c>
      <c r="CK8" s="104">
        <v>3615</v>
      </c>
      <c r="CL8" s="26">
        <v>3650</v>
      </c>
      <c r="CM8" s="26">
        <v>29</v>
      </c>
      <c r="CN8" s="26">
        <v>8</v>
      </c>
      <c r="CO8" s="26">
        <v>391</v>
      </c>
      <c r="CP8" s="26">
        <v>224</v>
      </c>
      <c r="CQ8" s="26">
        <v>69.099999999999994</v>
      </c>
      <c r="CR8" s="26">
        <v>6.6</v>
      </c>
      <c r="CS8" s="26">
        <v>3.3</v>
      </c>
      <c r="CT8" s="78">
        <v>48.4</v>
      </c>
      <c r="CU8" s="26">
        <v>515</v>
      </c>
      <c r="CV8" s="26">
        <v>2622</v>
      </c>
      <c r="CW8" s="26">
        <v>85</v>
      </c>
      <c r="CX8" s="61">
        <v>4</v>
      </c>
      <c r="CY8" s="26">
        <v>7</v>
      </c>
      <c r="CZ8" s="26">
        <v>13</v>
      </c>
      <c r="DA8" s="26">
        <v>2.02</v>
      </c>
      <c r="DB8" s="107">
        <v>21</v>
      </c>
      <c r="DC8" s="104">
        <v>3569</v>
      </c>
      <c r="DD8" s="26">
        <v>3772</v>
      </c>
      <c r="DE8" s="26">
        <v>28</v>
      </c>
      <c r="DF8" s="26">
        <v>10</v>
      </c>
      <c r="DG8" s="26">
        <v>429</v>
      </c>
      <c r="DH8" s="26">
        <v>283</v>
      </c>
      <c r="DI8" s="26">
        <v>75.599999999999994</v>
      </c>
      <c r="DJ8" s="26">
        <v>4.3</v>
      </c>
      <c r="DK8" s="26">
        <v>1.8</v>
      </c>
      <c r="DL8" s="78">
        <v>52.5</v>
      </c>
      <c r="DM8" s="26">
        <v>608</v>
      </c>
      <c r="DN8" s="26">
        <v>2362</v>
      </c>
      <c r="DO8" s="26">
        <v>101</v>
      </c>
      <c r="DP8" s="61">
        <v>4.9000000000000004</v>
      </c>
      <c r="DQ8" s="26">
        <v>11</v>
      </c>
      <c r="DR8" s="26">
        <v>10</v>
      </c>
      <c r="DS8" s="26">
        <v>1.95</v>
      </c>
      <c r="DT8" s="107">
        <v>18</v>
      </c>
      <c r="DU8" s="104">
        <v>2504</v>
      </c>
      <c r="DV8" s="26">
        <v>2836</v>
      </c>
      <c r="DW8" s="26">
        <v>18</v>
      </c>
      <c r="DX8" s="26">
        <v>7</v>
      </c>
      <c r="DY8" s="26">
        <v>360</v>
      </c>
      <c r="DZ8" s="26">
        <v>191</v>
      </c>
      <c r="EA8" s="26">
        <v>68.5</v>
      </c>
      <c r="EB8" s="26">
        <v>6.3</v>
      </c>
      <c r="EC8" s="26">
        <v>2.4</v>
      </c>
      <c r="ED8" s="78">
        <v>42.4</v>
      </c>
      <c r="EE8" s="26">
        <v>928</v>
      </c>
      <c r="EF8" s="26">
        <v>2897</v>
      </c>
      <c r="EG8" s="26">
        <v>108</v>
      </c>
      <c r="EH8" s="73">
        <v>6.1</v>
      </c>
      <c r="EI8" s="26">
        <v>12</v>
      </c>
      <c r="EJ8" s="26">
        <v>11</v>
      </c>
      <c r="EK8" s="26">
        <v>2.6</v>
      </c>
      <c r="EL8" s="107">
        <v>32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208</v>
      </c>
      <c r="C9" s="152">
        <v>4.1375000000000002</v>
      </c>
      <c r="D9" s="43" t="s">
        <v>101</v>
      </c>
      <c r="E9" s="14">
        <v>1</v>
      </c>
      <c r="F9" s="44">
        <v>35285</v>
      </c>
      <c r="G9" s="15">
        <v>29.156164383561645</v>
      </c>
      <c r="H9" s="15" t="s">
        <v>355</v>
      </c>
      <c r="I9" s="15">
        <v>22.731506849315068</v>
      </c>
      <c r="J9" s="15" t="s">
        <v>331</v>
      </c>
      <c r="K9" s="14">
        <v>74</v>
      </c>
      <c r="L9" s="14">
        <v>218</v>
      </c>
      <c r="M9" s="14">
        <v>4.8099999999999996</v>
      </c>
      <c r="N9" s="81">
        <v>4</v>
      </c>
      <c r="O9" s="167">
        <v>0</v>
      </c>
      <c r="P9" s="168">
        <v>0.33634431455897978</v>
      </c>
      <c r="Q9" s="168">
        <v>0</v>
      </c>
      <c r="R9" s="168">
        <v>0.96602387511478416</v>
      </c>
      <c r="S9" s="168">
        <v>0.96645919778699863</v>
      </c>
      <c r="T9" s="169">
        <v>0.96645919778699863</v>
      </c>
      <c r="U9" s="169">
        <v>0.96645919778699863</v>
      </c>
      <c r="V9" s="169">
        <v>0.10992691839220463</v>
      </c>
      <c r="W9" s="169">
        <v>6.9450362164465276E-2</v>
      </c>
      <c r="X9" s="169">
        <v>8.9688640278334952E-2</v>
      </c>
      <c r="Y9" s="18">
        <v>8.9688640278334952E-2</v>
      </c>
      <c r="Z9" s="19">
        <v>21.076712328767123</v>
      </c>
      <c r="AA9" s="20">
        <v>81.452831073508776</v>
      </c>
      <c r="AB9" s="71">
        <v>0.66307277628032346</v>
      </c>
      <c r="AC9" s="102">
        <v>12.477678571428571</v>
      </c>
      <c r="AD9" s="71">
        <v>0.753</v>
      </c>
      <c r="AE9" s="71">
        <v>5.2000000000000005E-2</v>
      </c>
      <c r="AF9" s="71">
        <v>0.03</v>
      </c>
      <c r="AG9" s="70">
        <v>0.41899999999999998</v>
      </c>
      <c r="AH9" s="20">
        <v>5</v>
      </c>
      <c r="AI9" s="20">
        <v>0.18181818181818182</v>
      </c>
      <c r="AJ9" s="76">
        <v>2.35</v>
      </c>
      <c r="AK9" s="21">
        <v>2</v>
      </c>
      <c r="AL9" s="21">
        <v>4</v>
      </c>
      <c r="AM9" s="21">
        <v>5</v>
      </c>
      <c r="AN9" s="21">
        <v>2</v>
      </c>
      <c r="AO9" s="21">
        <v>7</v>
      </c>
      <c r="AP9" s="21">
        <v>0</v>
      </c>
      <c r="AQ9" s="21">
        <v>3</v>
      </c>
      <c r="AR9" s="21">
        <v>4</v>
      </c>
      <c r="AS9" s="21">
        <v>4</v>
      </c>
      <c r="AT9" s="21">
        <v>4</v>
      </c>
      <c r="AU9" s="21">
        <v>3</v>
      </c>
      <c r="AV9" s="21">
        <v>0</v>
      </c>
      <c r="AW9" s="21">
        <v>5.5</v>
      </c>
      <c r="AX9" s="21">
        <v>4.125</v>
      </c>
      <c r="AY9" s="21">
        <v>0.5625</v>
      </c>
      <c r="AZ9" s="130">
        <v>0</v>
      </c>
      <c r="BA9" s="104"/>
      <c r="BB9" s="26">
        <v>1</v>
      </c>
      <c r="BC9" s="26"/>
      <c r="BD9" s="26"/>
      <c r="BE9" s="26"/>
      <c r="BF9" s="26"/>
      <c r="BG9" s="26"/>
      <c r="BH9" s="26"/>
      <c r="BI9" s="26"/>
      <c r="BJ9" s="78"/>
      <c r="BK9" s="26"/>
      <c r="BL9" s="26">
        <v>1</v>
      </c>
      <c r="BM9" s="26"/>
      <c r="BN9" s="61"/>
      <c r="BO9" s="26"/>
      <c r="BP9" s="26"/>
      <c r="BQ9" s="26"/>
      <c r="BR9" s="107"/>
      <c r="BS9" s="104">
        <v>1266</v>
      </c>
      <c r="BT9" s="26">
        <v>3764</v>
      </c>
      <c r="BU9" s="26">
        <v>12</v>
      </c>
      <c r="BV9" s="26">
        <v>2</v>
      </c>
      <c r="BW9" s="26">
        <v>109</v>
      </c>
      <c r="BX9" s="26">
        <v>75</v>
      </c>
      <c r="BY9" s="26">
        <v>81</v>
      </c>
      <c r="BZ9" s="26">
        <v>12.3</v>
      </c>
      <c r="CA9" s="26">
        <v>1.4</v>
      </c>
      <c r="CB9" s="78">
        <v>57.1</v>
      </c>
      <c r="CC9" s="26">
        <v>99</v>
      </c>
      <c r="CD9" s="26">
        <v>4323</v>
      </c>
      <c r="CE9" s="26">
        <v>18</v>
      </c>
      <c r="CF9" s="61">
        <v>3</v>
      </c>
      <c r="CG9" s="26">
        <v>2</v>
      </c>
      <c r="CH9" s="26">
        <v>1</v>
      </c>
      <c r="CI9" s="26">
        <v>2.15</v>
      </c>
      <c r="CJ9" s="107">
        <v>3</v>
      </c>
      <c r="CK9" s="104"/>
      <c r="CL9" s="26">
        <v>1</v>
      </c>
      <c r="CM9" s="26"/>
      <c r="CN9" s="26"/>
      <c r="CO9" s="26"/>
      <c r="CP9" s="26"/>
      <c r="CQ9" s="26"/>
      <c r="CR9" s="26"/>
      <c r="CS9" s="26"/>
      <c r="CT9" s="78"/>
      <c r="CU9" s="26"/>
      <c r="CV9" s="26">
        <v>1</v>
      </c>
      <c r="CW9" s="26"/>
      <c r="CX9" s="61"/>
      <c r="CY9" s="26"/>
      <c r="CZ9" s="26"/>
      <c r="DA9" s="26"/>
      <c r="DB9" s="107"/>
      <c r="DC9" s="104">
        <v>3156</v>
      </c>
      <c r="DD9" s="26">
        <v>3267</v>
      </c>
      <c r="DE9" s="26">
        <v>18</v>
      </c>
      <c r="DF9" s="26">
        <v>6</v>
      </c>
      <c r="DG9" s="26">
        <v>371</v>
      </c>
      <c r="DH9" s="26">
        <v>246</v>
      </c>
      <c r="DI9" s="26">
        <v>75.3</v>
      </c>
      <c r="DJ9" s="26">
        <v>5.2</v>
      </c>
      <c r="DK9" s="26">
        <v>3</v>
      </c>
      <c r="DL9" s="78">
        <v>41.9</v>
      </c>
      <c r="DM9" s="26">
        <v>361</v>
      </c>
      <c r="DN9" s="26">
        <v>3284</v>
      </c>
      <c r="DO9" s="26">
        <v>33</v>
      </c>
      <c r="DP9" s="61">
        <v>5</v>
      </c>
      <c r="DQ9" s="26">
        <v>4</v>
      </c>
      <c r="DR9" s="26">
        <v>6</v>
      </c>
      <c r="DS9" s="26">
        <v>2.35</v>
      </c>
      <c r="DT9" s="107">
        <v>15</v>
      </c>
      <c r="DU9" s="104">
        <v>2795</v>
      </c>
      <c r="DV9" s="26">
        <v>2892</v>
      </c>
      <c r="DW9" s="26">
        <v>18</v>
      </c>
      <c r="DX9" s="26">
        <v>5</v>
      </c>
      <c r="DY9" s="26">
        <v>372</v>
      </c>
      <c r="DZ9" s="26">
        <v>224</v>
      </c>
      <c r="EA9" s="26">
        <v>74</v>
      </c>
      <c r="EB9" s="26">
        <v>4.4000000000000004</v>
      </c>
      <c r="EC9" s="26">
        <v>3.7</v>
      </c>
      <c r="ED9" s="78">
        <v>37.700000000000003</v>
      </c>
      <c r="EE9" s="26">
        <v>163</v>
      </c>
      <c r="EF9" s="26">
        <v>2347</v>
      </c>
      <c r="EG9" s="26">
        <v>30</v>
      </c>
      <c r="EH9" s="73">
        <v>3.1</v>
      </c>
      <c r="EI9" s="26">
        <v>3</v>
      </c>
      <c r="EJ9" s="26">
        <v>0</v>
      </c>
      <c r="EK9" s="26">
        <v>1.91</v>
      </c>
      <c r="EL9" s="107">
        <v>4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205</v>
      </c>
      <c r="C10" s="152">
        <v>4.0362500000000008</v>
      </c>
      <c r="D10" s="43" t="s">
        <v>130</v>
      </c>
      <c r="E10" s="14">
        <v>4</v>
      </c>
      <c r="F10" s="44">
        <v>34694</v>
      </c>
      <c r="G10" s="15">
        <v>30.775342465753425</v>
      </c>
      <c r="H10" s="15" t="s">
        <v>348</v>
      </c>
      <c r="I10" s="15">
        <v>24.350684931506848</v>
      </c>
      <c r="J10" s="15" t="s">
        <v>331</v>
      </c>
      <c r="K10" s="14">
        <v>76</v>
      </c>
      <c r="L10" s="14">
        <v>213</v>
      </c>
      <c r="M10" s="14">
        <v>4.7300000000000004</v>
      </c>
      <c r="N10" s="81">
        <v>4</v>
      </c>
      <c r="O10" s="167">
        <v>4.1008660213958228E-2</v>
      </c>
      <c r="P10" s="168">
        <v>0.12037726482998262</v>
      </c>
      <c r="Q10" s="168">
        <v>0.8960732211396516</v>
      </c>
      <c r="R10" s="168">
        <v>0.98238255033557043</v>
      </c>
      <c r="S10" s="168">
        <v>0.96389093588798824</v>
      </c>
      <c r="T10" s="169">
        <v>0.97313674311177933</v>
      </c>
      <c r="U10" s="169">
        <v>0.87582306880060146</v>
      </c>
      <c r="V10" s="169">
        <v>0.11101871101871102</v>
      </c>
      <c r="W10" s="169">
        <v>4.5569620253164557E-2</v>
      </c>
      <c r="X10" s="169">
        <v>7.8294165635937787E-2</v>
      </c>
      <c r="Y10" s="18">
        <v>7.0464749072344013E-2</v>
      </c>
      <c r="Z10" s="19">
        <v>21.695890410958903</v>
      </c>
      <c r="AA10" s="20">
        <v>85.106951818933013</v>
      </c>
      <c r="AB10" s="71">
        <v>0.67355371900826444</v>
      </c>
      <c r="AC10" s="102">
        <v>12.036809815950921</v>
      </c>
      <c r="AD10" s="71">
        <v>0.746</v>
      </c>
      <c r="AE10" s="71">
        <v>5.7999999999999996E-2</v>
      </c>
      <c r="AF10" s="71">
        <v>2.3E-2</v>
      </c>
      <c r="AG10" s="70">
        <v>0.48599999999999999</v>
      </c>
      <c r="AH10" s="20">
        <v>3.8</v>
      </c>
      <c r="AI10" s="20">
        <v>1.6393442622950821E-2</v>
      </c>
      <c r="AJ10" s="76">
        <v>0.9</v>
      </c>
      <c r="AK10" s="21">
        <v>1</v>
      </c>
      <c r="AL10" s="21">
        <v>4</v>
      </c>
      <c r="AM10" s="21">
        <v>4</v>
      </c>
      <c r="AN10" s="21">
        <v>3</v>
      </c>
      <c r="AO10" s="21">
        <v>9</v>
      </c>
      <c r="AP10" s="21">
        <v>4</v>
      </c>
      <c r="AQ10" s="21">
        <v>2</v>
      </c>
      <c r="AR10" s="21">
        <v>1</v>
      </c>
      <c r="AS10" s="21">
        <v>0</v>
      </c>
      <c r="AT10" s="21">
        <v>0</v>
      </c>
      <c r="AU10" s="21">
        <v>3</v>
      </c>
      <c r="AV10" s="21">
        <v>0</v>
      </c>
      <c r="AW10" s="21">
        <v>6.83</v>
      </c>
      <c r="AX10" s="21">
        <v>5.1225000000000005</v>
      </c>
      <c r="AY10" s="21">
        <v>0.1125</v>
      </c>
      <c r="AZ10" s="130">
        <v>0</v>
      </c>
      <c r="BA10" s="104">
        <v>161</v>
      </c>
      <c r="BB10" s="26">
        <v>3926</v>
      </c>
      <c r="BC10" s="26">
        <v>2</v>
      </c>
      <c r="BD10" s="26">
        <v>1</v>
      </c>
      <c r="BE10" s="26">
        <v>27</v>
      </c>
      <c r="BF10" s="26">
        <v>12</v>
      </c>
      <c r="BG10" s="26">
        <v>56</v>
      </c>
      <c r="BH10" s="26">
        <v>0</v>
      </c>
      <c r="BI10" s="26">
        <v>2.7</v>
      </c>
      <c r="BJ10" s="78">
        <v>16.7</v>
      </c>
      <c r="BK10" s="26">
        <v>59</v>
      </c>
      <c r="BL10" s="26">
        <v>3211</v>
      </c>
      <c r="BM10" s="26">
        <v>5</v>
      </c>
      <c r="BN10" s="61">
        <v>8.4</v>
      </c>
      <c r="BO10" s="26">
        <v>0</v>
      </c>
      <c r="BP10" s="26">
        <v>0</v>
      </c>
      <c r="BQ10" s="26">
        <v>0</v>
      </c>
      <c r="BR10" s="107">
        <v>2</v>
      </c>
      <c r="BS10" s="104">
        <v>485</v>
      </c>
      <c r="BT10" s="26">
        <v>4029</v>
      </c>
      <c r="BU10" s="26">
        <v>1</v>
      </c>
      <c r="BV10" s="26">
        <v>4</v>
      </c>
      <c r="BW10" s="26">
        <v>71</v>
      </c>
      <c r="BX10" s="26">
        <v>46</v>
      </c>
      <c r="BY10" s="26">
        <v>74.599999999999994</v>
      </c>
      <c r="BZ10" s="26">
        <v>4.2</v>
      </c>
      <c r="CA10" s="26">
        <v>5.7</v>
      </c>
      <c r="CB10" s="78">
        <v>30</v>
      </c>
      <c r="CC10" s="26">
        <v>61</v>
      </c>
      <c r="CD10" s="26">
        <v>2661</v>
      </c>
      <c r="CE10" s="26">
        <v>8</v>
      </c>
      <c r="CF10" s="61">
        <v>3.4</v>
      </c>
      <c r="CG10" s="26">
        <v>0</v>
      </c>
      <c r="CH10" s="26">
        <v>0</v>
      </c>
      <c r="CI10" s="26">
        <v>0.72</v>
      </c>
      <c r="CJ10" s="107">
        <v>1</v>
      </c>
      <c r="CK10" s="104">
        <v>3035</v>
      </c>
      <c r="CL10" s="26">
        <v>3387</v>
      </c>
      <c r="CM10" s="26">
        <v>18</v>
      </c>
      <c r="CN10" s="26">
        <v>8</v>
      </c>
      <c r="CO10" s="26">
        <v>402</v>
      </c>
      <c r="CP10" s="26">
        <v>243</v>
      </c>
      <c r="CQ10" s="26">
        <v>69.7</v>
      </c>
      <c r="CR10" s="26">
        <v>3.8</v>
      </c>
      <c r="CS10" s="26">
        <v>3.1</v>
      </c>
      <c r="CT10" s="78">
        <v>42.3</v>
      </c>
      <c r="CU10" s="26">
        <v>213</v>
      </c>
      <c r="CV10" s="26">
        <v>2174</v>
      </c>
      <c r="CW10" s="26">
        <v>48</v>
      </c>
      <c r="CX10" s="61">
        <v>3.6</v>
      </c>
      <c r="CY10" s="26">
        <v>1</v>
      </c>
      <c r="CZ10" s="26">
        <v>2</v>
      </c>
      <c r="DA10" s="26">
        <v>1.05</v>
      </c>
      <c r="DB10" s="107">
        <v>6</v>
      </c>
      <c r="DC10" s="104">
        <v>3513</v>
      </c>
      <c r="DD10" s="26">
        <v>3576</v>
      </c>
      <c r="DE10" s="26">
        <v>17</v>
      </c>
      <c r="DF10" s="26">
        <v>6</v>
      </c>
      <c r="DG10" s="26">
        <v>477</v>
      </c>
      <c r="DH10" s="26">
        <v>310</v>
      </c>
      <c r="DI10" s="26">
        <v>73.5</v>
      </c>
      <c r="DJ10" s="26">
        <v>4.2</v>
      </c>
      <c r="DK10" s="26">
        <v>2.2999999999999998</v>
      </c>
      <c r="DL10" s="78">
        <v>48.1</v>
      </c>
      <c r="DM10" s="26">
        <v>267</v>
      </c>
      <c r="DN10" s="26">
        <v>2405</v>
      </c>
      <c r="DO10" s="26">
        <v>61</v>
      </c>
      <c r="DP10" s="61">
        <v>3.8</v>
      </c>
      <c r="DQ10" s="26">
        <v>3</v>
      </c>
      <c r="DR10" s="26">
        <v>1</v>
      </c>
      <c r="DS10" s="26">
        <v>0.64</v>
      </c>
      <c r="DT10" s="107">
        <v>8</v>
      </c>
      <c r="DU10" s="104">
        <v>3924</v>
      </c>
      <c r="DV10" s="26">
        <v>4071</v>
      </c>
      <c r="DW10" s="26">
        <v>25</v>
      </c>
      <c r="DX10" s="26">
        <v>11</v>
      </c>
      <c r="DY10" s="26">
        <v>484</v>
      </c>
      <c r="DZ10" s="26">
        <v>326</v>
      </c>
      <c r="EA10" s="26">
        <v>74.599999999999994</v>
      </c>
      <c r="EB10" s="26">
        <v>5.8</v>
      </c>
      <c r="EC10" s="26">
        <v>3</v>
      </c>
      <c r="ED10" s="78">
        <v>48.6</v>
      </c>
      <c r="EE10" s="26">
        <v>90</v>
      </c>
      <c r="EF10" s="26">
        <v>1975</v>
      </c>
      <c r="EG10" s="26">
        <v>31</v>
      </c>
      <c r="EH10" s="73">
        <v>2.2999999999999998</v>
      </c>
      <c r="EI10" s="26">
        <v>1</v>
      </c>
      <c r="EJ10" s="26">
        <v>0</v>
      </c>
      <c r="EK10" s="26">
        <v>0.9</v>
      </c>
      <c r="EL10" s="107">
        <v>0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214</v>
      </c>
      <c r="C11" s="152">
        <v>3.4449999999999998</v>
      </c>
      <c r="D11" s="43" t="s">
        <v>196</v>
      </c>
      <c r="E11" s="14">
        <v>5</v>
      </c>
      <c r="F11" s="44">
        <v>35080</v>
      </c>
      <c r="G11" s="15">
        <v>29.717808219178082</v>
      </c>
      <c r="H11" s="15" t="s">
        <v>349</v>
      </c>
      <c r="I11" s="15">
        <v>23.293150684931508</v>
      </c>
      <c r="J11" s="15" t="s">
        <v>331</v>
      </c>
      <c r="K11" s="14">
        <v>72</v>
      </c>
      <c r="L11" s="14">
        <v>225</v>
      </c>
      <c r="M11" s="14">
        <v>4.97</v>
      </c>
      <c r="N11" s="81">
        <v>6</v>
      </c>
      <c r="O11" s="167">
        <v>0</v>
      </c>
      <c r="P11" s="168">
        <v>0</v>
      </c>
      <c r="Q11" s="168">
        <v>0.33615537848605576</v>
      </c>
      <c r="R11" s="168">
        <v>0.55963302752293576</v>
      </c>
      <c r="S11" s="168">
        <v>0.98228995057660629</v>
      </c>
      <c r="T11" s="169">
        <v>0.98228995057660629</v>
      </c>
      <c r="U11" s="169">
        <v>0.83494645799011535</v>
      </c>
      <c r="V11" s="169">
        <v>9.9361249112845992E-3</v>
      </c>
      <c r="W11" s="169">
        <v>0.12140287769784172</v>
      </c>
      <c r="X11" s="169">
        <v>0.12140287769784172</v>
      </c>
      <c r="Y11" s="18">
        <v>0.10319244604316546</v>
      </c>
      <c r="Z11" s="19">
        <v>21.638356164383563</v>
      </c>
      <c r="AA11" s="20">
        <v>73.754234337557463</v>
      </c>
      <c r="AB11" s="71">
        <v>0.70481927710843373</v>
      </c>
      <c r="AC11" s="102">
        <v>10.192307692307692</v>
      </c>
      <c r="AD11" s="71">
        <v>0.80700000000000005</v>
      </c>
      <c r="AE11" s="71">
        <v>5.2999999999999999E-2</v>
      </c>
      <c r="AF11" s="71">
        <v>1.8000000000000002E-2</v>
      </c>
      <c r="AG11" s="70">
        <v>0.53299999999999992</v>
      </c>
      <c r="AH11" s="20">
        <v>2.4</v>
      </c>
      <c r="AI11" s="20">
        <v>0</v>
      </c>
      <c r="AJ11" s="76">
        <v>1.23</v>
      </c>
      <c r="AK11" s="21">
        <v>1</v>
      </c>
      <c r="AL11" s="21">
        <v>0</v>
      </c>
      <c r="AM11" s="21">
        <v>10</v>
      </c>
      <c r="AN11" s="21">
        <v>2</v>
      </c>
      <c r="AO11" s="21">
        <v>10</v>
      </c>
      <c r="AP11" s="21">
        <v>6</v>
      </c>
      <c r="AQ11" s="21">
        <v>4</v>
      </c>
      <c r="AR11" s="21">
        <v>0</v>
      </c>
      <c r="AS11" s="21">
        <v>0</v>
      </c>
      <c r="AT11" s="21">
        <v>0</v>
      </c>
      <c r="AU11" s="21">
        <v>1</v>
      </c>
      <c r="AV11" s="21">
        <v>0</v>
      </c>
      <c r="AW11" s="21">
        <v>7.92</v>
      </c>
      <c r="AX11" s="21">
        <v>5.9399999999999995</v>
      </c>
      <c r="AY11" s="21">
        <v>0.15</v>
      </c>
      <c r="AZ11" s="130">
        <v>0</v>
      </c>
      <c r="BA11" s="104"/>
      <c r="BB11" s="26">
        <v>1</v>
      </c>
      <c r="BC11" s="26"/>
      <c r="BD11" s="26"/>
      <c r="BE11" s="26"/>
      <c r="BF11" s="26"/>
      <c r="BG11" s="26"/>
      <c r="BH11" s="26"/>
      <c r="BI11" s="26"/>
      <c r="BJ11" s="78"/>
      <c r="BK11" s="26"/>
      <c r="BL11" s="26">
        <v>1</v>
      </c>
      <c r="BM11" s="26"/>
      <c r="BN11" s="61"/>
      <c r="BO11" s="26"/>
      <c r="BP11" s="26"/>
      <c r="BQ11" s="26"/>
      <c r="BR11" s="107"/>
      <c r="BS11" s="104"/>
      <c r="BT11" s="26">
        <v>1</v>
      </c>
      <c r="BU11" s="26"/>
      <c r="BV11" s="26"/>
      <c r="BW11" s="26"/>
      <c r="BX11" s="26"/>
      <c r="BY11" s="26"/>
      <c r="BZ11" s="26"/>
      <c r="CA11" s="26"/>
      <c r="CB11" s="78"/>
      <c r="CC11" s="26"/>
      <c r="CD11" s="26">
        <v>1</v>
      </c>
      <c r="CE11" s="26"/>
      <c r="CF11" s="61"/>
      <c r="CG11" s="26"/>
      <c r="CH11" s="26"/>
      <c r="CI11" s="26"/>
      <c r="CJ11" s="107"/>
      <c r="CK11" s="104">
        <v>1350</v>
      </c>
      <c r="CL11" s="26">
        <v>4016</v>
      </c>
      <c r="CM11" s="26">
        <v>8</v>
      </c>
      <c r="CN11" s="26">
        <v>4</v>
      </c>
      <c r="CO11" s="26">
        <v>201</v>
      </c>
      <c r="CP11" s="26">
        <v>118</v>
      </c>
      <c r="CQ11" s="26">
        <v>74.3</v>
      </c>
      <c r="CR11" s="26">
        <v>2.4</v>
      </c>
      <c r="CS11" s="26">
        <v>3.1</v>
      </c>
      <c r="CT11" s="78">
        <v>35.700000000000003</v>
      </c>
      <c r="CU11" s="26">
        <v>20</v>
      </c>
      <c r="CV11" s="26">
        <v>1816</v>
      </c>
      <c r="CW11" s="26">
        <v>7</v>
      </c>
      <c r="CX11" s="61">
        <v>1.3</v>
      </c>
      <c r="CY11" s="26">
        <v>0</v>
      </c>
      <c r="CZ11" s="26">
        <v>0</v>
      </c>
      <c r="DA11" s="26">
        <v>1.53</v>
      </c>
      <c r="DB11" s="107">
        <v>0</v>
      </c>
      <c r="DC11" s="104">
        <v>2135</v>
      </c>
      <c r="DD11" s="26">
        <v>3815</v>
      </c>
      <c r="DE11" s="26">
        <v>16</v>
      </c>
      <c r="DF11" s="26">
        <v>7</v>
      </c>
      <c r="DG11" s="26">
        <v>303</v>
      </c>
      <c r="DH11" s="26">
        <v>174</v>
      </c>
      <c r="DI11" s="26">
        <v>69.5</v>
      </c>
      <c r="DJ11" s="26">
        <v>5.3</v>
      </c>
      <c r="DK11" s="26">
        <v>6.3</v>
      </c>
      <c r="DL11" s="78">
        <v>40.4</v>
      </c>
      <c r="DM11" s="26">
        <v>14</v>
      </c>
      <c r="DN11" s="26">
        <v>1409</v>
      </c>
      <c r="DO11" s="26">
        <v>9</v>
      </c>
      <c r="DP11" s="61">
        <v>1.2</v>
      </c>
      <c r="DQ11" s="26">
        <v>0</v>
      </c>
      <c r="DR11" s="26">
        <v>0</v>
      </c>
      <c r="DS11" s="26">
        <v>0.25</v>
      </c>
      <c r="DT11" s="107">
        <v>0</v>
      </c>
      <c r="DU11" s="104">
        <v>4770</v>
      </c>
      <c r="DV11" s="26">
        <v>4856</v>
      </c>
      <c r="DW11" s="26">
        <v>38</v>
      </c>
      <c r="DX11" s="26">
        <v>9</v>
      </c>
      <c r="DY11" s="26">
        <v>664</v>
      </c>
      <c r="DZ11" s="26">
        <v>468</v>
      </c>
      <c r="EA11" s="26">
        <v>80.7</v>
      </c>
      <c r="EB11" s="26">
        <v>3.3</v>
      </c>
      <c r="EC11" s="26">
        <v>1.8</v>
      </c>
      <c r="ED11" s="78">
        <v>53.3</v>
      </c>
      <c r="EE11" s="26">
        <v>135</v>
      </c>
      <c r="EF11" s="26">
        <v>1112</v>
      </c>
      <c r="EG11" s="26">
        <v>25</v>
      </c>
      <c r="EH11" s="73">
        <v>2.4</v>
      </c>
      <c r="EI11" s="26">
        <v>4</v>
      </c>
      <c r="EJ11" s="26">
        <v>0</v>
      </c>
      <c r="EK11" s="26">
        <v>1.23</v>
      </c>
      <c r="EL11" s="107">
        <v>5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215</v>
      </c>
      <c r="C12" s="152">
        <v>3.1190937500000002</v>
      </c>
      <c r="D12" s="43" t="s">
        <v>116</v>
      </c>
      <c r="E12" s="14">
        <v>5</v>
      </c>
      <c r="F12" s="44">
        <v>35166</v>
      </c>
      <c r="G12" s="15">
        <v>29.482191780821918</v>
      </c>
      <c r="H12" s="15" t="s">
        <v>349</v>
      </c>
      <c r="I12" s="15">
        <v>23.057534246575344</v>
      </c>
      <c r="J12" s="15" t="s">
        <v>352</v>
      </c>
      <c r="K12" s="14">
        <v>73</v>
      </c>
      <c r="L12" s="14">
        <v>211</v>
      </c>
      <c r="M12" s="14">
        <v>4.74</v>
      </c>
      <c r="N12" s="81">
        <v>0</v>
      </c>
      <c r="O12" s="167">
        <v>0</v>
      </c>
      <c r="P12" s="168">
        <v>0.95016077170418012</v>
      </c>
      <c r="Q12" s="168">
        <v>0.94369307203974606</v>
      </c>
      <c r="R12" s="168">
        <v>0.93977154724818279</v>
      </c>
      <c r="S12" s="168">
        <v>0.95624812706023377</v>
      </c>
      <c r="T12" s="169">
        <v>0.95624812706023377</v>
      </c>
      <c r="U12" s="169">
        <v>0.81281090800119871</v>
      </c>
      <c r="V12" s="169">
        <v>7.4249605055292253E-2</v>
      </c>
      <c r="W12" s="169">
        <v>9.376195943360123E-2</v>
      </c>
      <c r="X12" s="169">
        <v>9.376195943360123E-2</v>
      </c>
      <c r="Y12" s="18">
        <v>7.9697665518561042E-2</v>
      </c>
      <c r="Z12" s="19">
        <v>19.399999999999999</v>
      </c>
      <c r="AA12" s="20">
        <v>83.598615353487261</v>
      </c>
      <c r="AB12" s="71">
        <v>0.68154761904761907</v>
      </c>
      <c r="AC12" s="102">
        <v>12.662698412698413</v>
      </c>
      <c r="AD12" s="71">
        <v>0.74900000000000011</v>
      </c>
      <c r="AE12" s="71">
        <v>5.5999999999999994E-2</v>
      </c>
      <c r="AF12" s="71">
        <v>3.2000000000000001E-2</v>
      </c>
      <c r="AG12" s="70">
        <v>0.51</v>
      </c>
      <c r="AH12" s="20">
        <v>4.9000000000000004</v>
      </c>
      <c r="AI12" s="20">
        <v>7.1428571428571425E-2</v>
      </c>
      <c r="AJ12" s="76">
        <v>2.2400000000000002</v>
      </c>
      <c r="AK12" s="21">
        <v>6</v>
      </c>
      <c r="AL12" s="21">
        <v>5</v>
      </c>
      <c r="AM12" s="21">
        <v>4</v>
      </c>
      <c r="AN12" s="21">
        <v>3</v>
      </c>
      <c r="AO12" s="21">
        <v>6</v>
      </c>
      <c r="AP12" s="21">
        <v>6</v>
      </c>
      <c r="AQ12" s="21">
        <v>3</v>
      </c>
      <c r="AR12" s="21">
        <v>3</v>
      </c>
      <c r="AS12" s="21">
        <v>0</v>
      </c>
      <c r="AT12" s="21">
        <v>3</v>
      </c>
      <c r="AU12" s="21">
        <v>0</v>
      </c>
      <c r="AV12" s="21">
        <v>0</v>
      </c>
      <c r="AW12" s="21">
        <v>6.87</v>
      </c>
      <c r="AX12" s="21">
        <v>5.4960000000000004</v>
      </c>
      <c r="AY12" s="21">
        <v>0.33750000000000002</v>
      </c>
      <c r="AZ12" s="130">
        <v>0.16875000000000001</v>
      </c>
      <c r="BA12" s="104"/>
      <c r="BB12" s="26">
        <v>1</v>
      </c>
      <c r="BC12" s="26"/>
      <c r="BD12" s="26"/>
      <c r="BE12" s="26"/>
      <c r="BF12" s="26"/>
      <c r="BG12" s="26"/>
      <c r="BH12" s="26"/>
      <c r="BI12" s="26"/>
      <c r="BJ12" s="78"/>
      <c r="BK12" s="26"/>
      <c r="BL12" s="26">
        <v>1</v>
      </c>
      <c r="BM12" s="26"/>
      <c r="BN12" s="61"/>
      <c r="BO12" s="26"/>
      <c r="BP12" s="26"/>
      <c r="BQ12" s="26"/>
      <c r="BR12" s="107"/>
      <c r="BS12" s="104">
        <v>2955</v>
      </c>
      <c r="BT12" s="26">
        <v>3110</v>
      </c>
      <c r="BU12" s="26">
        <v>16</v>
      </c>
      <c r="BV12" s="26">
        <v>10</v>
      </c>
      <c r="BW12" s="26">
        <v>370</v>
      </c>
      <c r="BX12" s="26">
        <v>233</v>
      </c>
      <c r="BY12" s="26">
        <v>74.900000000000006</v>
      </c>
      <c r="BZ12" s="26">
        <v>5.2</v>
      </c>
      <c r="CA12" s="26">
        <v>4.0999999999999996</v>
      </c>
      <c r="CB12" s="78">
        <v>50</v>
      </c>
      <c r="CC12" s="26">
        <v>228</v>
      </c>
      <c r="CD12" s="26">
        <v>2387</v>
      </c>
      <c r="CE12" s="26">
        <v>16</v>
      </c>
      <c r="CF12" s="61">
        <v>5.6</v>
      </c>
      <c r="CG12" s="26">
        <v>1</v>
      </c>
      <c r="CH12" s="26">
        <v>1</v>
      </c>
      <c r="CI12" s="26">
        <v>2.73</v>
      </c>
      <c r="CJ12" s="107">
        <v>11</v>
      </c>
      <c r="CK12" s="104">
        <v>3419</v>
      </c>
      <c r="CL12" s="26">
        <v>3623</v>
      </c>
      <c r="CM12" s="26">
        <v>43</v>
      </c>
      <c r="CN12" s="26">
        <v>9</v>
      </c>
      <c r="CO12" s="26">
        <v>393</v>
      </c>
      <c r="CP12" s="26">
        <v>243</v>
      </c>
      <c r="CQ12" s="26">
        <v>70.400000000000006</v>
      </c>
      <c r="CR12" s="26">
        <v>5.0999999999999996</v>
      </c>
      <c r="CS12" s="26">
        <v>3.6</v>
      </c>
      <c r="CT12" s="78">
        <v>48.6</v>
      </c>
      <c r="CU12" s="26">
        <v>188</v>
      </c>
      <c r="CV12" s="26">
        <v>2949</v>
      </c>
      <c r="CW12" s="26">
        <v>22</v>
      </c>
      <c r="CX12" s="61">
        <v>3.9</v>
      </c>
      <c r="CY12" s="26">
        <v>4</v>
      </c>
      <c r="CZ12" s="26">
        <v>0</v>
      </c>
      <c r="DA12" s="26">
        <v>0.94</v>
      </c>
      <c r="DB12" s="107">
        <v>8</v>
      </c>
      <c r="DC12" s="104">
        <v>2715</v>
      </c>
      <c r="DD12" s="26">
        <v>2889</v>
      </c>
      <c r="DE12" s="26">
        <v>19</v>
      </c>
      <c r="DF12" s="26">
        <v>5</v>
      </c>
      <c r="DG12" s="26">
        <v>336</v>
      </c>
      <c r="DH12" s="26">
        <v>229</v>
      </c>
      <c r="DI12" s="26">
        <v>74.900000000000006</v>
      </c>
      <c r="DJ12" s="26">
        <v>5.6</v>
      </c>
      <c r="DK12" s="26">
        <v>3.2</v>
      </c>
      <c r="DL12" s="78">
        <v>41.5</v>
      </c>
      <c r="DM12" s="26">
        <v>188</v>
      </c>
      <c r="DN12" s="26">
        <v>2532</v>
      </c>
      <c r="DO12" s="26">
        <v>14</v>
      </c>
      <c r="DP12" s="61">
        <v>4.9000000000000004</v>
      </c>
      <c r="DQ12" s="26">
        <v>7</v>
      </c>
      <c r="DR12" s="26">
        <v>1</v>
      </c>
      <c r="DS12" s="26">
        <v>2.2400000000000002</v>
      </c>
      <c r="DT12" s="107">
        <v>6</v>
      </c>
      <c r="DU12" s="104">
        <v>3191</v>
      </c>
      <c r="DV12" s="26">
        <v>3337</v>
      </c>
      <c r="DW12" s="26">
        <v>16</v>
      </c>
      <c r="DX12" s="26">
        <v>10</v>
      </c>
      <c r="DY12" s="26">
        <v>391</v>
      </c>
      <c r="DZ12" s="26">
        <v>252</v>
      </c>
      <c r="EA12" s="26">
        <v>74</v>
      </c>
      <c r="EB12" s="26">
        <v>3.9</v>
      </c>
      <c r="EC12" s="26">
        <v>4.4000000000000004</v>
      </c>
      <c r="ED12" s="78">
        <v>51</v>
      </c>
      <c r="EE12" s="26">
        <v>245</v>
      </c>
      <c r="EF12" s="26">
        <v>2613</v>
      </c>
      <c r="EG12" s="26">
        <v>39</v>
      </c>
      <c r="EH12" s="73">
        <v>3.2</v>
      </c>
      <c r="EI12" s="26">
        <v>4</v>
      </c>
      <c r="EJ12" s="26">
        <v>0</v>
      </c>
      <c r="EK12" s="26">
        <v>1.57</v>
      </c>
      <c r="EL12" s="107">
        <v>7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210</v>
      </c>
      <c r="C13" s="152">
        <v>2.9372187500000004</v>
      </c>
      <c r="D13" s="43" t="s">
        <v>152</v>
      </c>
      <c r="E13" s="14">
        <v>9</v>
      </c>
      <c r="F13" s="44">
        <v>35741</v>
      </c>
      <c r="G13" s="15">
        <v>27.906849315068492</v>
      </c>
      <c r="H13" s="15" t="s">
        <v>336</v>
      </c>
      <c r="I13" s="15">
        <v>21.482191780821918</v>
      </c>
      <c r="J13" s="15" t="s">
        <v>352</v>
      </c>
      <c r="K13" s="14">
        <v>79</v>
      </c>
      <c r="L13" s="14">
        <v>249</v>
      </c>
      <c r="M13" s="14">
        <v>4.59</v>
      </c>
      <c r="N13" s="81">
        <v>0</v>
      </c>
      <c r="O13" s="167">
        <v>0</v>
      </c>
      <c r="P13" s="168">
        <v>0</v>
      </c>
      <c r="Q13" s="168">
        <v>0.73358270989193686</v>
      </c>
      <c r="R13" s="168">
        <v>0.60114613180515764</v>
      </c>
      <c r="S13" s="168">
        <v>0.99175911251980986</v>
      </c>
      <c r="T13" s="169">
        <v>0.99175911251980986</v>
      </c>
      <c r="U13" s="169">
        <v>0.64464342313787648</v>
      </c>
      <c r="V13" s="169">
        <v>0.13858093126385809</v>
      </c>
      <c r="W13" s="169">
        <v>8.8896952104499272E-2</v>
      </c>
      <c r="X13" s="169">
        <v>0.11373894168417868</v>
      </c>
      <c r="Y13" s="18">
        <v>7.393031209471615E-2</v>
      </c>
      <c r="Z13" s="19">
        <v>18.827397260273973</v>
      </c>
      <c r="AA13" s="20">
        <v>112.19631694222325</v>
      </c>
      <c r="AB13" s="71">
        <v>0.6033755274261603</v>
      </c>
      <c r="AC13" s="102">
        <v>13.96875</v>
      </c>
      <c r="AD13" s="71">
        <v>0.69599999999999995</v>
      </c>
      <c r="AE13" s="71">
        <v>7.8E-2</v>
      </c>
      <c r="AF13" s="71">
        <v>3.7999999999999999E-2</v>
      </c>
      <c r="AG13" s="70">
        <v>0.43099999999999999</v>
      </c>
      <c r="AH13" s="20">
        <v>6.1</v>
      </c>
      <c r="AI13" s="20">
        <v>0.17948717948717949</v>
      </c>
      <c r="AJ13" s="76">
        <v>3.88</v>
      </c>
      <c r="AK13" s="21">
        <v>9</v>
      </c>
      <c r="AL13" s="21">
        <v>9</v>
      </c>
      <c r="AM13" s="21">
        <v>0</v>
      </c>
      <c r="AN13" s="21">
        <v>7</v>
      </c>
      <c r="AO13" s="21">
        <v>3</v>
      </c>
      <c r="AP13" s="21">
        <v>1</v>
      </c>
      <c r="AQ13" s="21">
        <v>2</v>
      </c>
      <c r="AR13" s="21">
        <v>6</v>
      </c>
      <c r="AS13" s="21">
        <v>4</v>
      </c>
      <c r="AT13" s="21">
        <v>9</v>
      </c>
      <c r="AU13" s="21">
        <v>0</v>
      </c>
      <c r="AV13" s="21">
        <v>0</v>
      </c>
      <c r="AW13" s="21">
        <v>6.2200000000000006</v>
      </c>
      <c r="AX13" s="21">
        <v>4.9760000000000009</v>
      </c>
      <c r="AY13" s="21">
        <v>0.78749999999999998</v>
      </c>
      <c r="AZ13" s="130">
        <v>0.39374999999999999</v>
      </c>
      <c r="BA13" s="104"/>
      <c r="BB13" s="26">
        <v>1</v>
      </c>
      <c r="BC13" s="26"/>
      <c r="BD13" s="26"/>
      <c r="BE13" s="26"/>
      <c r="BF13" s="26"/>
      <c r="BG13" s="26"/>
      <c r="BH13" s="26"/>
      <c r="BI13" s="26"/>
      <c r="BJ13" s="78"/>
      <c r="BK13" s="26"/>
      <c r="BL13" s="26">
        <v>1</v>
      </c>
      <c r="BM13" s="26"/>
      <c r="BN13" s="61"/>
      <c r="BO13" s="26"/>
      <c r="BP13" s="26"/>
      <c r="BQ13" s="26"/>
      <c r="BR13" s="107"/>
      <c r="BS13" s="104"/>
      <c r="BT13" s="26">
        <v>1</v>
      </c>
      <c r="BU13" s="26"/>
      <c r="BV13" s="26"/>
      <c r="BW13" s="26"/>
      <c r="BX13" s="26"/>
      <c r="BY13" s="26"/>
      <c r="BZ13" s="26"/>
      <c r="CA13" s="26"/>
      <c r="CB13" s="78"/>
      <c r="CC13" s="26"/>
      <c r="CD13" s="26">
        <v>1</v>
      </c>
      <c r="CE13" s="26"/>
      <c r="CF13" s="61"/>
      <c r="CG13" s="26"/>
      <c r="CH13" s="26"/>
      <c r="CI13" s="26"/>
      <c r="CJ13" s="107"/>
      <c r="CK13" s="104">
        <v>1765</v>
      </c>
      <c r="CL13" s="26">
        <v>2406</v>
      </c>
      <c r="CM13" s="26">
        <v>9</v>
      </c>
      <c r="CN13" s="26">
        <v>9</v>
      </c>
      <c r="CO13" s="26">
        <v>309</v>
      </c>
      <c r="CP13" s="26">
        <v>163</v>
      </c>
      <c r="CQ13" s="26">
        <v>61.1</v>
      </c>
      <c r="CR13" s="26">
        <v>4.9000000000000004</v>
      </c>
      <c r="CS13" s="26">
        <v>3.8</v>
      </c>
      <c r="CT13" s="78">
        <v>35.6</v>
      </c>
      <c r="CU13" s="26">
        <v>445</v>
      </c>
      <c r="CV13" s="26">
        <v>1993</v>
      </c>
      <c r="CW13" s="26">
        <v>69</v>
      </c>
      <c r="CX13" s="61">
        <v>4.5999999999999996</v>
      </c>
      <c r="CY13" s="26">
        <v>5</v>
      </c>
      <c r="CZ13" s="26">
        <v>2</v>
      </c>
      <c r="DA13" s="26">
        <v>1.93</v>
      </c>
      <c r="DB13" s="107">
        <v>11</v>
      </c>
      <c r="DC13" s="104">
        <v>2098</v>
      </c>
      <c r="DD13" s="26">
        <v>3490</v>
      </c>
      <c r="DE13" s="26">
        <v>12</v>
      </c>
      <c r="DF13" s="26">
        <v>3</v>
      </c>
      <c r="DG13" s="26">
        <v>237</v>
      </c>
      <c r="DH13" s="26">
        <v>143</v>
      </c>
      <c r="DI13" s="26">
        <v>69.599999999999994</v>
      </c>
      <c r="DJ13" s="26">
        <v>7.8</v>
      </c>
      <c r="DK13" s="26">
        <v>3.9</v>
      </c>
      <c r="DL13" s="78">
        <v>43.1</v>
      </c>
      <c r="DM13" s="26">
        <v>250</v>
      </c>
      <c r="DN13" s="26">
        <v>1804</v>
      </c>
      <c r="DO13" s="26">
        <v>39</v>
      </c>
      <c r="DP13" s="61">
        <v>6.1</v>
      </c>
      <c r="DQ13" s="26">
        <v>4</v>
      </c>
      <c r="DR13" s="26">
        <v>7</v>
      </c>
      <c r="DS13" s="26">
        <v>3.88</v>
      </c>
      <c r="DT13" s="107">
        <v>5</v>
      </c>
      <c r="DU13" s="104">
        <v>3129</v>
      </c>
      <c r="DV13" s="26">
        <v>3155</v>
      </c>
      <c r="DW13" s="26">
        <v>28</v>
      </c>
      <c r="DX13" s="26">
        <v>12</v>
      </c>
      <c r="DY13" s="26">
        <v>406</v>
      </c>
      <c r="DZ13" s="26">
        <v>224</v>
      </c>
      <c r="EA13" s="26">
        <v>64.3</v>
      </c>
      <c r="EB13" s="26">
        <v>6.5</v>
      </c>
      <c r="EC13" s="26">
        <v>4.3</v>
      </c>
      <c r="ED13" s="78">
        <v>37.700000000000003</v>
      </c>
      <c r="EE13" s="26">
        <v>245</v>
      </c>
      <c r="EF13" s="26">
        <v>2756</v>
      </c>
      <c r="EG13" s="26">
        <v>29</v>
      </c>
      <c r="EH13" s="73">
        <v>4.7</v>
      </c>
      <c r="EI13" s="26">
        <v>7</v>
      </c>
      <c r="EJ13" s="26">
        <v>1</v>
      </c>
      <c r="EK13" s="26">
        <v>2.37</v>
      </c>
      <c r="EL13" s="107">
        <v>9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211</v>
      </c>
      <c r="C14" s="152">
        <v>2.8262499999999999</v>
      </c>
      <c r="D14" s="43" t="s">
        <v>95</v>
      </c>
      <c r="E14" s="14">
        <v>7</v>
      </c>
      <c r="F14" s="44">
        <v>35255</v>
      </c>
      <c r="G14" s="15">
        <v>29.238356164383561</v>
      </c>
      <c r="H14" s="15" t="s">
        <v>349</v>
      </c>
      <c r="I14" s="15">
        <v>22.813698630136987</v>
      </c>
      <c r="J14" s="15" t="s">
        <v>331</v>
      </c>
      <c r="K14" s="14">
        <v>73</v>
      </c>
      <c r="L14" s="14">
        <v>210</v>
      </c>
      <c r="M14" s="14">
        <v>4.91</v>
      </c>
      <c r="N14" s="81">
        <v>0</v>
      </c>
      <c r="O14" s="167">
        <v>0</v>
      </c>
      <c r="P14" s="168">
        <v>0.84090344998758992</v>
      </c>
      <c r="Q14" s="168">
        <v>0.94249613202681792</v>
      </c>
      <c r="R14" s="168">
        <v>0.78243132988849606</v>
      </c>
      <c r="S14" s="168">
        <v>0.97602739726027399</v>
      </c>
      <c r="T14" s="169">
        <v>0.97602739726027399</v>
      </c>
      <c r="U14" s="169">
        <v>0.73202054794520555</v>
      </c>
      <c r="V14" s="169">
        <v>4.3278084714548803E-2</v>
      </c>
      <c r="W14" s="169">
        <v>8.0590717299578063E-2</v>
      </c>
      <c r="X14" s="169">
        <v>8.0590717299578063E-2</v>
      </c>
      <c r="Y14" s="18">
        <v>6.0443037974683547E-2</v>
      </c>
      <c r="Z14" s="19">
        <v>19.156164383561645</v>
      </c>
      <c r="AA14" s="20">
        <v>72.264220419428639</v>
      </c>
      <c r="AB14" s="71">
        <v>0.6703786191536748</v>
      </c>
      <c r="AC14" s="102">
        <v>12.308970099667775</v>
      </c>
      <c r="AD14" s="71">
        <v>0.74900000000000011</v>
      </c>
      <c r="AE14" s="71">
        <v>7.400000000000001E-2</v>
      </c>
      <c r="AF14" s="71">
        <v>0.03</v>
      </c>
      <c r="AG14" s="70">
        <v>0.51900000000000002</v>
      </c>
      <c r="AH14" s="20">
        <v>3.4</v>
      </c>
      <c r="AI14" s="20">
        <v>3.3333333333333333E-2</v>
      </c>
      <c r="AJ14" s="76">
        <v>1.55</v>
      </c>
      <c r="AK14" s="21">
        <v>7</v>
      </c>
      <c r="AL14" s="21">
        <v>4</v>
      </c>
      <c r="AM14" s="21">
        <v>4</v>
      </c>
      <c r="AN14" s="21">
        <v>6</v>
      </c>
      <c r="AO14" s="21">
        <v>7</v>
      </c>
      <c r="AP14" s="21">
        <v>6</v>
      </c>
      <c r="AQ14" s="21">
        <v>2</v>
      </c>
      <c r="AR14" s="21">
        <v>0</v>
      </c>
      <c r="AS14" s="21">
        <v>0</v>
      </c>
      <c r="AT14" s="21">
        <v>1</v>
      </c>
      <c r="AU14" s="21">
        <v>0</v>
      </c>
      <c r="AV14" s="21">
        <v>0</v>
      </c>
      <c r="AW14" s="21">
        <v>7.67</v>
      </c>
      <c r="AX14" s="21">
        <v>5.7524999999999995</v>
      </c>
      <c r="AY14" s="21">
        <v>0.1125</v>
      </c>
      <c r="AZ14" s="130">
        <v>0</v>
      </c>
      <c r="BA14" s="104"/>
      <c r="BB14" s="26">
        <v>1</v>
      </c>
      <c r="BC14" s="26"/>
      <c r="BD14" s="26"/>
      <c r="BE14" s="26"/>
      <c r="BF14" s="26"/>
      <c r="BG14" s="26"/>
      <c r="BH14" s="26"/>
      <c r="BI14" s="26"/>
      <c r="BJ14" s="78"/>
      <c r="BK14" s="26"/>
      <c r="BL14" s="26">
        <v>1</v>
      </c>
      <c r="BM14" s="26"/>
      <c r="BN14" s="61"/>
      <c r="BO14" s="26"/>
      <c r="BP14" s="26"/>
      <c r="BQ14" s="26"/>
      <c r="BR14" s="107"/>
      <c r="BS14" s="104">
        <v>3388</v>
      </c>
      <c r="BT14" s="26">
        <v>4029</v>
      </c>
      <c r="BU14" s="26">
        <v>20</v>
      </c>
      <c r="BV14" s="26">
        <v>8</v>
      </c>
      <c r="BW14" s="26">
        <v>435</v>
      </c>
      <c r="BX14" s="26">
        <v>273</v>
      </c>
      <c r="BY14" s="26">
        <v>75.599999999999994</v>
      </c>
      <c r="BZ14" s="26">
        <v>4.7</v>
      </c>
      <c r="CA14" s="26">
        <v>3.3</v>
      </c>
      <c r="CB14" s="78">
        <v>29.4</v>
      </c>
      <c r="CC14" s="26">
        <v>39</v>
      </c>
      <c r="CD14" s="26">
        <v>2661</v>
      </c>
      <c r="CE14" s="26">
        <v>14</v>
      </c>
      <c r="CF14" s="61">
        <v>1.7</v>
      </c>
      <c r="CG14" s="26">
        <v>1</v>
      </c>
      <c r="CH14" s="26">
        <v>0</v>
      </c>
      <c r="CI14" s="26">
        <v>1.48</v>
      </c>
      <c r="CJ14" s="107">
        <v>1</v>
      </c>
      <c r="CK14" s="104">
        <v>3655</v>
      </c>
      <c r="CL14" s="26">
        <v>3878</v>
      </c>
      <c r="CM14" s="26">
        <v>24</v>
      </c>
      <c r="CN14" s="26">
        <v>8</v>
      </c>
      <c r="CO14" s="26">
        <v>398</v>
      </c>
      <c r="CP14" s="26">
        <v>246</v>
      </c>
      <c r="CQ14" s="26">
        <v>71.8</v>
      </c>
      <c r="CR14" s="26">
        <v>6.2</v>
      </c>
      <c r="CS14" s="26">
        <v>3.8</v>
      </c>
      <c r="CT14" s="78">
        <v>51.9</v>
      </c>
      <c r="CU14" s="26">
        <v>89</v>
      </c>
      <c r="CV14" s="26">
        <v>2373</v>
      </c>
      <c r="CW14" s="26">
        <v>14</v>
      </c>
      <c r="CX14" s="61">
        <v>2.8</v>
      </c>
      <c r="CY14" s="26">
        <v>2</v>
      </c>
      <c r="CZ14" s="26">
        <v>0</v>
      </c>
      <c r="DA14" s="26">
        <v>0.66</v>
      </c>
      <c r="DB14" s="107">
        <v>2</v>
      </c>
      <c r="DC14" s="104">
        <v>2877</v>
      </c>
      <c r="DD14" s="26">
        <v>3677</v>
      </c>
      <c r="DE14" s="26">
        <v>16</v>
      </c>
      <c r="DF14" s="26">
        <v>6</v>
      </c>
      <c r="DG14" s="26">
        <v>350</v>
      </c>
      <c r="DH14" s="26">
        <v>218</v>
      </c>
      <c r="DI14" s="26">
        <v>73.599999999999994</v>
      </c>
      <c r="DJ14" s="26">
        <v>5.7</v>
      </c>
      <c r="DK14" s="26">
        <v>3</v>
      </c>
      <c r="DL14" s="78">
        <v>43.8</v>
      </c>
      <c r="DM14" s="26">
        <v>94</v>
      </c>
      <c r="DN14" s="26">
        <v>2172</v>
      </c>
      <c r="DO14" s="26">
        <v>22</v>
      </c>
      <c r="DP14" s="61">
        <v>2.9</v>
      </c>
      <c r="DQ14" s="26">
        <v>0</v>
      </c>
      <c r="DR14" s="26">
        <v>0</v>
      </c>
      <c r="DS14" s="26">
        <v>0.91</v>
      </c>
      <c r="DT14" s="107">
        <v>7</v>
      </c>
      <c r="DU14" s="104">
        <v>3705</v>
      </c>
      <c r="DV14" s="26">
        <v>3796</v>
      </c>
      <c r="DW14" s="26">
        <v>30</v>
      </c>
      <c r="DX14" s="26">
        <v>7</v>
      </c>
      <c r="DY14" s="26">
        <v>449</v>
      </c>
      <c r="DZ14" s="26">
        <v>301</v>
      </c>
      <c r="EA14" s="26">
        <v>74.900000000000006</v>
      </c>
      <c r="EB14" s="26">
        <v>7.4</v>
      </c>
      <c r="EC14" s="26">
        <v>4.2</v>
      </c>
      <c r="ED14" s="78">
        <v>46.7</v>
      </c>
      <c r="EE14" s="26">
        <v>191</v>
      </c>
      <c r="EF14" s="26">
        <v>2370</v>
      </c>
      <c r="EG14" s="26">
        <v>30</v>
      </c>
      <c r="EH14" s="73">
        <v>3.4</v>
      </c>
      <c r="EI14" s="26">
        <v>0</v>
      </c>
      <c r="EJ14" s="26">
        <v>1</v>
      </c>
      <c r="EK14" s="26">
        <v>1.55</v>
      </c>
      <c r="EL14" s="107">
        <v>6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206</v>
      </c>
      <c r="C15" s="152">
        <v>1.9187499999999997</v>
      </c>
      <c r="D15" s="43" t="s">
        <v>135</v>
      </c>
      <c r="E15" s="14">
        <v>2</v>
      </c>
      <c r="F15" s="44">
        <v>34865</v>
      </c>
      <c r="G15" s="15">
        <v>30.306849315068494</v>
      </c>
      <c r="H15" s="15" t="s">
        <v>349</v>
      </c>
      <c r="I15" s="15">
        <v>23.882191780821916</v>
      </c>
      <c r="J15" s="15" t="s">
        <v>331</v>
      </c>
      <c r="K15" s="14">
        <v>76</v>
      </c>
      <c r="L15" s="14">
        <v>222</v>
      </c>
      <c r="M15" s="14">
        <v>4.75</v>
      </c>
      <c r="N15" s="81">
        <v>5</v>
      </c>
      <c r="O15" s="167">
        <v>0</v>
      </c>
      <c r="P15" s="168">
        <v>0.84564131038312051</v>
      </c>
      <c r="Q15" s="168">
        <v>0.99780288763339609</v>
      </c>
      <c r="R15" s="168">
        <v>0.93388157894736845</v>
      </c>
      <c r="S15" s="168">
        <v>0.9504773269689738</v>
      </c>
      <c r="T15" s="169">
        <v>0.97414010730118494</v>
      </c>
      <c r="U15" s="169">
        <v>0.97414010730118494</v>
      </c>
      <c r="V15" s="169">
        <v>8.9588377723970949E-2</v>
      </c>
      <c r="W15" s="169">
        <v>6.8316299085529858E-2</v>
      </c>
      <c r="X15" s="169">
        <v>7.8952338404750411E-2</v>
      </c>
      <c r="Y15" s="18">
        <v>7.8952338404750411E-2</v>
      </c>
      <c r="Z15" s="19">
        <v>20.224657534246575</v>
      </c>
      <c r="AA15" s="20">
        <v>87.218483590518801</v>
      </c>
      <c r="AB15" s="71">
        <v>0.60649087221095332</v>
      </c>
      <c r="AC15" s="102">
        <v>10.65551839464883</v>
      </c>
      <c r="AD15" s="71">
        <v>0.72099999999999997</v>
      </c>
      <c r="AE15" s="71">
        <v>0.04</v>
      </c>
      <c r="AF15" s="71">
        <v>2.6000000000000002E-2</v>
      </c>
      <c r="AG15" s="70">
        <v>0.39500000000000002</v>
      </c>
      <c r="AH15" s="20">
        <v>3.5</v>
      </c>
      <c r="AI15" s="20">
        <v>6.5217391304347824E-2</v>
      </c>
      <c r="AJ15" s="76">
        <v>1.84</v>
      </c>
      <c r="AK15" s="21">
        <v>4</v>
      </c>
      <c r="AL15" s="21">
        <v>1</v>
      </c>
      <c r="AM15" s="21">
        <v>2</v>
      </c>
      <c r="AN15" s="21">
        <v>0</v>
      </c>
      <c r="AO15" s="21">
        <v>8</v>
      </c>
      <c r="AP15" s="21">
        <v>0</v>
      </c>
      <c r="AQ15" s="21">
        <v>3</v>
      </c>
      <c r="AR15" s="21">
        <v>1</v>
      </c>
      <c r="AS15" s="21">
        <v>0</v>
      </c>
      <c r="AT15" s="21">
        <v>2</v>
      </c>
      <c r="AU15" s="21">
        <v>1</v>
      </c>
      <c r="AV15" s="21">
        <v>0</v>
      </c>
      <c r="AW15" s="21">
        <v>3.05</v>
      </c>
      <c r="AX15" s="21">
        <v>2.2874999999999996</v>
      </c>
      <c r="AY15" s="21">
        <v>0.22500000000000001</v>
      </c>
      <c r="AZ15" s="130">
        <v>0</v>
      </c>
      <c r="BA15" s="104"/>
      <c r="BB15" s="26">
        <v>1</v>
      </c>
      <c r="BC15" s="26"/>
      <c r="BD15" s="26"/>
      <c r="BE15" s="26"/>
      <c r="BF15" s="26"/>
      <c r="BG15" s="26"/>
      <c r="BH15" s="26"/>
      <c r="BI15" s="26"/>
      <c r="BJ15" s="78"/>
      <c r="BK15" s="26"/>
      <c r="BL15" s="26">
        <v>1</v>
      </c>
      <c r="BM15" s="26"/>
      <c r="BN15" s="61"/>
      <c r="BO15" s="26"/>
      <c r="BP15" s="26"/>
      <c r="BQ15" s="26"/>
      <c r="BR15" s="107"/>
      <c r="BS15" s="104">
        <v>1523</v>
      </c>
      <c r="BT15" s="26">
        <v>1801</v>
      </c>
      <c r="BU15" s="26">
        <v>7</v>
      </c>
      <c r="BV15" s="26">
        <v>9</v>
      </c>
      <c r="BW15" s="26">
        <v>295</v>
      </c>
      <c r="BX15" s="26">
        <v>150</v>
      </c>
      <c r="BY15" s="26">
        <v>65.900000000000006</v>
      </c>
      <c r="BZ15" s="26">
        <v>3</v>
      </c>
      <c r="CA15" s="26">
        <v>6.9</v>
      </c>
      <c r="CB15" s="78">
        <v>35.700000000000003</v>
      </c>
      <c r="CC15" s="26">
        <v>494</v>
      </c>
      <c r="CD15" s="26">
        <v>2636</v>
      </c>
      <c r="CE15" s="26">
        <v>75</v>
      </c>
      <c r="CF15" s="61">
        <v>5.0999999999999996</v>
      </c>
      <c r="CG15" s="26">
        <v>5</v>
      </c>
      <c r="CH15" s="26">
        <v>15</v>
      </c>
      <c r="CI15" s="26">
        <v>2.11</v>
      </c>
      <c r="CJ15" s="107">
        <v>16</v>
      </c>
      <c r="CK15" s="104">
        <v>3179</v>
      </c>
      <c r="CL15" s="26">
        <v>3186</v>
      </c>
      <c r="CM15" s="26">
        <v>22</v>
      </c>
      <c r="CN15" s="26">
        <v>9</v>
      </c>
      <c r="CO15" s="26">
        <v>479</v>
      </c>
      <c r="CP15" s="26">
        <v>281</v>
      </c>
      <c r="CQ15" s="26">
        <v>69.7</v>
      </c>
      <c r="CR15" s="26">
        <v>4</v>
      </c>
      <c r="CS15" s="26">
        <v>4.0999999999999996</v>
      </c>
      <c r="CT15" s="78">
        <v>35.6</v>
      </c>
      <c r="CU15" s="26">
        <v>284</v>
      </c>
      <c r="CV15" s="26">
        <v>2206</v>
      </c>
      <c r="CW15" s="26">
        <v>55</v>
      </c>
      <c r="CX15" s="61">
        <v>3.9</v>
      </c>
      <c r="CY15" s="26">
        <v>5</v>
      </c>
      <c r="CZ15" s="26">
        <v>5</v>
      </c>
      <c r="DA15" s="26">
        <v>1.76</v>
      </c>
      <c r="DB15" s="107">
        <v>7</v>
      </c>
      <c r="DC15" s="104">
        <v>2839</v>
      </c>
      <c r="DD15" s="26">
        <v>3040</v>
      </c>
      <c r="DE15" s="26">
        <v>15</v>
      </c>
      <c r="DF15" s="26">
        <v>12</v>
      </c>
      <c r="DG15" s="26">
        <v>435</v>
      </c>
      <c r="DH15" s="26">
        <v>262</v>
      </c>
      <c r="DI15" s="26">
        <v>72.099999999999994</v>
      </c>
      <c r="DJ15" s="26">
        <v>2.6</v>
      </c>
      <c r="DK15" s="26">
        <v>4.9000000000000004</v>
      </c>
      <c r="DL15" s="78">
        <v>39.5</v>
      </c>
      <c r="DM15" s="26">
        <v>222</v>
      </c>
      <c r="DN15" s="26">
        <v>2478</v>
      </c>
      <c r="DO15" s="26">
        <v>46</v>
      </c>
      <c r="DP15" s="61">
        <v>3.5</v>
      </c>
      <c r="DQ15" s="26">
        <v>8</v>
      </c>
      <c r="DR15" s="26">
        <v>3</v>
      </c>
      <c r="DS15" s="26">
        <v>1.84</v>
      </c>
      <c r="DT15" s="107">
        <v>8</v>
      </c>
      <c r="DU15" s="104">
        <v>3186</v>
      </c>
      <c r="DV15" s="26">
        <v>3352</v>
      </c>
      <c r="DW15" s="26">
        <v>17</v>
      </c>
      <c r="DX15" s="26">
        <v>15</v>
      </c>
      <c r="DY15" s="26">
        <v>493</v>
      </c>
      <c r="DZ15" s="26">
        <v>299</v>
      </c>
      <c r="EA15" s="26">
        <v>72.099999999999994</v>
      </c>
      <c r="EB15" s="26">
        <v>3.1</v>
      </c>
      <c r="EC15" s="26">
        <v>2.6</v>
      </c>
      <c r="ED15" s="78">
        <v>37.700000000000003</v>
      </c>
      <c r="EE15" s="26">
        <v>127</v>
      </c>
      <c r="EF15" s="26">
        <v>1859</v>
      </c>
      <c r="EG15" s="26">
        <v>37</v>
      </c>
      <c r="EH15" s="73">
        <v>2.4</v>
      </c>
      <c r="EI15" s="26">
        <v>9</v>
      </c>
      <c r="EJ15" s="26">
        <v>1</v>
      </c>
      <c r="EK15" s="26">
        <v>1.32</v>
      </c>
      <c r="EL15" s="107">
        <v>4</v>
      </c>
    </row>
    <row r="16" spans="1:148" x14ac:dyDescent="0.2">
      <c r="A16" s="150">
        <v>14</v>
      </c>
      <c r="B16" s="151" t="s">
        <v>209</v>
      </c>
      <c r="C16" s="152">
        <v>1.7650000000000001</v>
      </c>
      <c r="D16" s="43" t="s">
        <v>145</v>
      </c>
      <c r="E16" s="14">
        <v>1</v>
      </c>
      <c r="F16" s="44">
        <v>35375</v>
      </c>
      <c r="G16" s="15">
        <v>28.909589041095892</v>
      </c>
      <c r="H16" s="15" t="s">
        <v>349</v>
      </c>
      <c r="I16" s="15">
        <v>22.484931506849314</v>
      </c>
      <c r="J16" s="15" t="s">
        <v>331</v>
      </c>
      <c r="K16" s="14">
        <v>76</v>
      </c>
      <c r="L16" s="14">
        <v>230</v>
      </c>
      <c r="M16" s="14">
        <v>4.91</v>
      </c>
      <c r="N16" s="81">
        <v>0</v>
      </c>
      <c r="O16" s="167">
        <v>0</v>
      </c>
      <c r="P16" s="168">
        <v>0.24393792434529582</v>
      </c>
      <c r="Q16" s="168">
        <v>0.96902654867256632</v>
      </c>
      <c r="R16" s="168">
        <v>0.96955183031132397</v>
      </c>
      <c r="S16" s="168">
        <v>0.9892676767676768</v>
      </c>
      <c r="T16" s="169">
        <v>0.9892676767676768</v>
      </c>
      <c r="U16" s="169">
        <v>0.9892676767676768</v>
      </c>
      <c r="V16" s="169">
        <v>2.6466380543633764E-2</v>
      </c>
      <c r="W16" s="169">
        <v>2.7507405840033854E-2</v>
      </c>
      <c r="X16" s="169">
        <v>2.7507405840033854E-2</v>
      </c>
      <c r="Y16" s="18">
        <v>2.7507405840033854E-2</v>
      </c>
      <c r="Z16" s="19">
        <v>19.830136986301369</v>
      </c>
      <c r="AA16" s="20">
        <v>79.14652712604088</v>
      </c>
      <c r="AB16" s="71">
        <v>0.6189320388349514</v>
      </c>
      <c r="AC16" s="102">
        <v>12.290196078431373</v>
      </c>
      <c r="AD16" s="71">
        <v>0.72</v>
      </c>
      <c r="AE16" s="71">
        <v>3.7000000000000005E-2</v>
      </c>
      <c r="AF16" s="71">
        <v>3.2000000000000001E-2</v>
      </c>
      <c r="AG16" s="70">
        <v>0.44</v>
      </c>
      <c r="AH16" s="20">
        <v>2.7</v>
      </c>
      <c r="AI16" s="20">
        <v>0</v>
      </c>
      <c r="AJ16" s="76">
        <v>1.2</v>
      </c>
      <c r="AK16" s="21">
        <v>5</v>
      </c>
      <c r="AL16" s="21">
        <v>4</v>
      </c>
      <c r="AM16" s="21">
        <v>2</v>
      </c>
      <c r="AN16" s="21">
        <v>0</v>
      </c>
      <c r="AO16" s="21">
        <v>6</v>
      </c>
      <c r="AP16" s="21">
        <v>2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4.04</v>
      </c>
      <c r="AX16" s="21">
        <v>3.0300000000000002</v>
      </c>
      <c r="AY16" s="21">
        <v>0</v>
      </c>
      <c r="AZ16" s="130">
        <v>0</v>
      </c>
      <c r="BA16" s="104"/>
      <c r="BB16" s="26">
        <v>1</v>
      </c>
      <c r="BC16" s="26"/>
      <c r="BD16" s="26"/>
      <c r="BE16" s="26"/>
      <c r="BF16" s="26"/>
      <c r="BG16" s="26"/>
      <c r="BH16" s="26"/>
      <c r="BI16" s="26"/>
      <c r="BJ16" s="78"/>
      <c r="BK16" s="26"/>
      <c r="BL16" s="26">
        <v>1</v>
      </c>
      <c r="BM16" s="26"/>
      <c r="BN16" s="61"/>
      <c r="BO16" s="26"/>
      <c r="BP16" s="26"/>
      <c r="BQ16" s="26"/>
      <c r="BR16" s="107"/>
      <c r="BS16" s="104">
        <v>503</v>
      </c>
      <c r="BT16" s="26">
        <v>2062</v>
      </c>
      <c r="BU16" s="26">
        <v>5</v>
      </c>
      <c r="BV16" s="26">
        <v>3</v>
      </c>
      <c r="BW16" s="26">
        <v>103</v>
      </c>
      <c r="BX16" s="26">
        <v>44</v>
      </c>
      <c r="BY16" s="26">
        <v>55.8</v>
      </c>
      <c r="BZ16" s="26">
        <v>4.8</v>
      </c>
      <c r="CA16" s="26">
        <v>5.0999999999999996</v>
      </c>
      <c r="CB16" s="78">
        <v>46.2</v>
      </c>
      <c r="CC16" s="26">
        <v>24</v>
      </c>
      <c r="CD16" s="26">
        <v>2068</v>
      </c>
      <c r="CE16" s="26">
        <v>2</v>
      </c>
      <c r="CF16" s="61">
        <v>4.8</v>
      </c>
      <c r="CG16" s="26">
        <v>0</v>
      </c>
      <c r="CH16" s="26">
        <v>0</v>
      </c>
      <c r="CI16" s="26">
        <v>3.6</v>
      </c>
      <c r="CJ16" s="107">
        <v>1</v>
      </c>
      <c r="CK16" s="104">
        <v>2409</v>
      </c>
      <c r="CL16" s="26">
        <v>2486</v>
      </c>
      <c r="CM16" s="26">
        <v>9</v>
      </c>
      <c r="CN16" s="26">
        <v>10</v>
      </c>
      <c r="CO16" s="26">
        <v>380</v>
      </c>
      <c r="CP16" s="26">
        <v>204</v>
      </c>
      <c r="CQ16" s="26">
        <v>67.2</v>
      </c>
      <c r="CR16" s="26">
        <v>2.2999999999999998</v>
      </c>
      <c r="CS16" s="26">
        <v>4.3</v>
      </c>
      <c r="CT16" s="78">
        <v>32</v>
      </c>
      <c r="CU16" s="26">
        <v>89</v>
      </c>
      <c r="CV16" s="26">
        <v>2358</v>
      </c>
      <c r="CW16" s="26">
        <v>6</v>
      </c>
      <c r="CX16" s="61">
        <v>4</v>
      </c>
      <c r="CY16" s="26">
        <v>0</v>
      </c>
      <c r="CZ16" s="26">
        <v>0</v>
      </c>
      <c r="DA16" s="26">
        <v>2.0499999999999998</v>
      </c>
      <c r="DB16" s="107">
        <v>3</v>
      </c>
      <c r="DC16" s="104">
        <v>2834</v>
      </c>
      <c r="DD16" s="26">
        <v>2923</v>
      </c>
      <c r="DE16" s="26">
        <v>26</v>
      </c>
      <c r="DF16" s="26">
        <v>10</v>
      </c>
      <c r="DG16" s="26">
        <v>380</v>
      </c>
      <c r="DH16" s="26">
        <v>221</v>
      </c>
      <c r="DI16" s="26">
        <v>71.400000000000006</v>
      </c>
      <c r="DJ16" s="26">
        <v>3.7</v>
      </c>
      <c r="DK16" s="26">
        <v>3.2</v>
      </c>
      <c r="DL16" s="78">
        <v>44</v>
      </c>
      <c r="DM16" s="26">
        <v>37</v>
      </c>
      <c r="DN16" s="26">
        <v>1398</v>
      </c>
      <c r="DO16" s="26">
        <v>12</v>
      </c>
      <c r="DP16" s="61">
        <v>1.9</v>
      </c>
      <c r="DQ16" s="26">
        <v>3</v>
      </c>
      <c r="DR16" s="26">
        <v>0</v>
      </c>
      <c r="DS16" s="26">
        <v>1.2</v>
      </c>
      <c r="DT16" s="107">
        <v>2</v>
      </c>
      <c r="DU16" s="104">
        <v>3134</v>
      </c>
      <c r="DV16" s="26">
        <v>3168</v>
      </c>
      <c r="DW16" s="26">
        <v>24</v>
      </c>
      <c r="DX16" s="26">
        <v>6</v>
      </c>
      <c r="DY16" s="26">
        <v>412</v>
      </c>
      <c r="DZ16" s="26">
        <v>255</v>
      </c>
      <c r="EA16" s="26">
        <v>72</v>
      </c>
      <c r="EB16" s="26">
        <v>2.8</v>
      </c>
      <c r="EC16" s="26">
        <v>3.8</v>
      </c>
      <c r="ED16" s="78">
        <v>42.9</v>
      </c>
      <c r="EE16" s="26">
        <v>65</v>
      </c>
      <c r="EF16" s="26">
        <v>2363</v>
      </c>
      <c r="EG16" s="26">
        <v>11</v>
      </c>
      <c r="EH16" s="73">
        <v>2.7</v>
      </c>
      <c r="EI16" s="26">
        <v>0</v>
      </c>
      <c r="EJ16" s="26">
        <v>0</v>
      </c>
      <c r="EK16" s="26">
        <v>1.17</v>
      </c>
      <c r="EL16" s="107">
        <v>0</v>
      </c>
      <c r="EN16" s="17"/>
    </row>
    <row r="17" spans="1:144" ht="16" thickBot="1" x14ac:dyDescent="0.25">
      <c r="A17" s="153">
        <v>15</v>
      </c>
      <c r="B17" s="154" t="s">
        <v>213</v>
      </c>
      <c r="C17" s="155">
        <v>0.62656249999999991</v>
      </c>
      <c r="D17" s="158" t="s">
        <v>97</v>
      </c>
      <c r="E17" s="159">
        <v>1</v>
      </c>
      <c r="F17" s="160">
        <v>35078</v>
      </c>
      <c r="G17" s="161">
        <v>29.723287671232878</v>
      </c>
      <c r="H17" s="161" t="s">
        <v>348</v>
      </c>
      <c r="I17" s="161">
        <v>23.298630136986301</v>
      </c>
      <c r="J17" s="161" t="s">
        <v>328</v>
      </c>
      <c r="K17" s="159">
        <v>76</v>
      </c>
      <c r="L17" s="159">
        <v>226</v>
      </c>
      <c r="M17" s="159">
        <v>4.6399999999999997</v>
      </c>
      <c r="N17" s="200">
        <v>0</v>
      </c>
      <c r="O17" s="170">
        <v>0</v>
      </c>
      <c r="P17" s="171">
        <v>5.689277899343545E-2</v>
      </c>
      <c r="Q17" s="171">
        <v>0.89141599413059425</v>
      </c>
      <c r="R17" s="171">
        <v>0.8221198156682028</v>
      </c>
      <c r="S17" s="171">
        <v>0.78176184152279771</v>
      </c>
      <c r="T17" s="172">
        <v>0.83658891782669598</v>
      </c>
      <c r="U17" s="172">
        <v>0.83658891782669598</v>
      </c>
      <c r="V17" s="172">
        <v>0.30376344086021506</v>
      </c>
      <c r="W17" s="172">
        <v>0.41193548387096773</v>
      </c>
      <c r="X17" s="172">
        <v>0.41193548387096773</v>
      </c>
      <c r="Y17" s="173">
        <v>0.41193548387096773</v>
      </c>
      <c r="Z17" s="174">
        <v>20.643835616438356</v>
      </c>
      <c r="AA17" s="175">
        <v>97.513896969521326</v>
      </c>
      <c r="AB17" s="176">
        <v>0.55594405594405594</v>
      </c>
      <c r="AC17" s="177">
        <v>12.179310344827586</v>
      </c>
      <c r="AD17" s="176">
        <v>0.65700000000000003</v>
      </c>
      <c r="AE17" s="176">
        <v>3.9E-2</v>
      </c>
      <c r="AF17" s="176">
        <v>4.7E-2</v>
      </c>
      <c r="AG17" s="178">
        <v>0.34499999999999997</v>
      </c>
      <c r="AH17" s="175">
        <v>6.4</v>
      </c>
      <c r="AI17" s="175">
        <v>0.17045454545454544</v>
      </c>
      <c r="AJ17" s="179">
        <v>3.32</v>
      </c>
      <c r="AK17" s="180">
        <v>3</v>
      </c>
      <c r="AL17" s="180">
        <v>4</v>
      </c>
      <c r="AM17" s="180">
        <v>0</v>
      </c>
      <c r="AN17" s="180">
        <v>0</v>
      </c>
      <c r="AO17" s="180">
        <v>0</v>
      </c>
      <c r="AP17" s="180">
        <v>0</v>
      </c>
      <c r="AQ17" s="180">
        <v>10</v>
      </c>
      <c r="AR17" s="180">
        <v>6</v>
      </c>
      <c r="AS17" s="180">
        <v>4</v>
      </c>
      <c r="AT17" s="180">
        <v>7</v>
      </c>
      <c r="AU17" s="180">
        <v>0</v>
      </c>
      <c r="AV17" s="180">
        <v>0</v>
      </c>
      <c r="AW17" s="180">
        <v>1.4</v>
      </c>
      <c r="AX17" s="180">
        <v>1.4</v>
      </c>
      <c r="AY17" s="180">
        <v>1.0125</v>
      </c>
      <c r="AZ17" s="181">
        <v>0.50624999999999998</v>
      </c>
      <c r="BA17" s="182"/>
      <c r="BB17" s="183">
        <v>1</v>
      </c>
      <c r="BC17" s="183"/>
      <c r="BD17" s="183"/>
      <c r="BE17" s="183"/>
      <c r="BF17" s="183"/>
      <c r="BG17" s="183"/>
      <c r="BH17" s="183"/>
      <c r="BI17" s="183"/>
      <c r="BJ17" s="184"/>
      <c r="BK17" s="183"/>
      <c r="BL17" s="183">
        <v>1</v>
      </c>
      <c r="BM17" s="183"/>
      <c r="BN17" s="186"/>
      <c r="BO17" s="183"/>
      <c r="BP17" s="183"/>
      <c r="BQ17" s="183"/>
      <c r="BR17" s="193"/>
      <c r="BS17" s="182">
        <v>234</v>
      </c>
      <c r="BT17" s="183">
        <v>4113</v>
      </c>
      <c r="BU17" s="183">
        <v>3</v>
      </c>
      <c r="BV17" s="183">
        <v>0</v>
      </c>
      <c r="BW17" s="183">
        <v>14</v>
      </c>
      <c r="BX17" s="183">
        <v>11</v>
      </c>
      <c r="BY17" s="183">
        <v>84.6</v>
      </c>
      <c r="BZ17" s="183">
        <v>21.4</v>
      </c>
      <c r="CA17" s="183">
        <v>0</v>
      </c>
      <c r="CB17" s="184">
        <v>100</v>
      </c>
      <c r="CC17" s="183">
        <v>137</v>
      </c>
      <c r="CD17" s="183">
        <v>2040</v>
      </c>
      <c r="CE17" s="183">
        <v>19</v>
      </c>
      <c r="CF17" s="186">
        <v>6</v>
      </c>
      <c r="CG17" s="183">
        <v>3</v>
      </c>
      <c r="CH17" s="183">
        <v>5</v>
      </c>
      <c r="CI17" s="183">
        <v>2.52</v>
      </c>
      <c r="CJ17" s="193">
        <v>6</v>
      </c>
      <c r="CK17" s="182">
        <v>2430</v>
      </c>
      <c r="CL17" s="183">
        <v>2726</v>
      </c>
      <c r="CM17" s="183">
        <v>21</v>
      </c>
      <c r="CN17" s="183">
        <v>10</v>
      </c>
      <c r="CO17" s="183">
        <v>361</v>
      </c>
      <c r="CP17" s="183">
        <v>196</v>
      </c>
      <c r="CQ17" s="183">
        <v>64.3</v>
      </c>
      <c r="CR17" s="183">
        <v>3.9</v>
      </c>
      <c r="CS17" s="183">
        <v>5</v>
      </c>
      <c r="CT17" s="184">
        <v>27.8</v>
      </c>
      <c r="CU17" s="183">
        <v>1440</v>
      </c>
      <c r="CV17" s="183">
        <v>3114</v>
      </c>
      <c r="CW17" s="183">
        <v>175</v>
      </c>
      <c r="CX17" s="186">
        <v>7.5</v>
      </c>
      <c r="CY17" s="183">
        <v>16</v>
      </c>
      <c r="CZ17" s="183">
        <v>36</v>
      </c>
      <c r="DA17" s="183">
        <v>3.94</v>
      </c>
      <c r="DB17" s="193">
        <v>45</v>
      </c>
      <c r="DC17" s="182">
        <v>1784</v>
      </c>
      <c r="DD17" s="183">
        <v>2170</v>
      </c>
      <c r="DE17" s="183">
        <v>15</v>
      </c>
      <c r="DF17" s="183">
        <v>11</v>
      </c>
      <c r="DG17" s="183">
        <v>286</v>
      </c>
      <c r="DH17" s="183">
        <v>159</v>
      </c>
      <c r="DI17" s="183">
        <v>65.7</v>
      </c>
      <c r="DJ17" s="183">
        <v>3</v>
      </c>
      <c r="DK17" s="183">
        <v>4.7</v>
      </c>
      <c r="DL17" s="184">
        <v>25.6</v>
      </c>
      <c r="DM17" s="183">
        <v>1017</v>
      </c>
      <c r="DN17" s="183">
        <v>3348</v>
      </c>
      <c r="DO17" s="183">
        <v>150</v>
      </c>
      <c r="DP17" s="186">
        <v>6.4</v>
      </c>
      <c r="DQ17" s="183">
        <v>14</v>
      </c>
      <c r="DR17" s="183">
        <v>20</v>
      </c>
      <c r="DS17" s="183">
        <v>2.72</v>
      </c>
      <c r="DT17" s="193">
        <v>32</v>
      </c>
      <c r="DU17" s="182">
        <v>1766</v>
      </c>
      <c r="DV17" s="183">
        <v>2259</v>
      </c>
      <c r="DW17" s="183">
        <v>16</v>
      </c>
      <c r="DX17" s="183">
        <v>9</v>
      </c>
      <c r="DY17" s="183">
        <v>281</v>
      </c>
      <c r="DZ17" s="183">
        <v>145</v>
      </c>
      <c r="EA17" s="183">
        <v>63.5</v>
      </c>
      <c r="EB17" s="183">
        <v>3.7</v>
      </c>
      <c r="EC17" s="183">
        <v>4.9000000000000004</v>
      </c>
      <c r="ED17" s="184">
        <v>34.5</v>
      </c>
      <c r="EE17" s="183">
        <v>1277</v>
      </c>
      <c r="EF17" s="183">
        <v>3100</v>
      </c>
      <c r="EG17" s="183">
        <v>176</v>
      </c>
      <c r="EH17" s="202">
        <v>6.4</v>
      </c>
      <c r="EI17" s="183">
        <v>13</v>
      </c>
      <c r="EJ17" s="183">
        <v>30</v>
      </c>
      <c r="EK17" s="183">
        <v>3.32</v>
      </c>
      <c r="EL17" s="193">
        <v>36</v>
      </c>
      <c r="EN17" s="17"/>
    </row>
    <row r="18" spans="1:144" ht="15.75" customHeight="1" x14ac:dyDescent="0.2"/>
    <row r="19" spans="1:144" ht="15.75" customHeight="1" x14ac:dyDescent="0.2"/>
    <row r="20" spans="1:144" ht="15.75" customHeight="1" x14ac:dyDescent="0.2"/>
    <row r="21" spans="1:144" ht="15.75" customHeight="1" x14ac:dyDescent="0.2"/>
    <row r="22" spans="1:144" ht="15.75" customHeight="1" x14ac:dyDescent="0.2"/>
    <row r="23" spans="1:144" ht="15.75" customHeight="1" x14ac:dyDescent="0.2"/>
    <row r="24" spans="1:144" ht="15.75" customHeight="1" x14ac:dyDescent="0.2"/>
    <row r="25" spans="1:144" ht="15.75" customHeight="1" x14ac:dyDescent="0.2"/>
    <row r="26" spans="1:144" ht="15.75" customHeight="1" x14ac:dyDescent="0.2"/>
    <row r="27" spans="1:144" ht="15.75" customHeight="1" x14ac:dyDescent="0.2"/>
    <row r="28" spans="1:144" ht="15.75" customHeight="1" x14ac:dyDescent="0.2"/>
    <row r="29" spans="1:144" ht="15.75" customHeight="1" x14ac:dyDescent="0.2"/>
    <row r="30" spans="1:144" ht="15.75" customHeight="1" x14ac:dyDescent="0.2"/>
    <row r="31" spans="1:144" ht="15.75" customHeight="1" x14ac:dyDescent="0.2"/>
    <row r="32" spans="1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</sheetData>
  <autoFilter ref="A2:EL2" xr:uid="{00000000-0001-0000-0F00-000000000000}">
    <sortState xmlns:xlrd2="http://schemas.microsoft.com/office/spreadsheetml/2017/richdata2" ref="A3:EL17">
      <sortCondition descending="1" ref="C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17">
    <cfRule type="expression" dxfId="90" priority="3">
      <formula>C3&gt;=13</formula>
    </cfRule>
    <cfRule type="expression" dxfId="89" priority="4">
      <formula>AND(C3&gt;=11.5,C3&lt;13)</formula>
    </cfRule>
    <cfRule type="expression" dxfId="88" priority="5">
      <formula>AND(C3&gt;=10,C3&lt;11.5)</formula>
    </cfRule>
    <cfRule type="expression" dxfId="87" priority="6">
      <formula>AND(C3&gt;=8.5,C3&lt;10)</formula>
    </cfRule>
    <cfRule type="expression" dxfId="86" priority="7">
      <formula>AND(C3&gt;=6.25,C3&lt;8.5)</formula>
    </cfRule>
    <cfRule type="expression" dxfId="85" priority="8">
      <formula>AND(C3&gt;=4.5,C3&lt;6.25)</formula>
    </cfRule>
    <cfRule type="expression" dxfId="84" priority="9">
      <formula>AND(C3&gt;=3.5,C3&lt;4.5)</formula>
    </cfRule>
    <cfRule type="expression" dxfId="83" priority="10">
      <formula>C3&lt;3.5</formula>
    </cfRule>
  </conditionalFormatting>
  <conditionalFormatting sqref="C3:C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7">
    <cfRule type="containsText" dxfId="82" priority="33" operator="containsText" text="SR">
      <formula>NOT(ISERROR(SEARCH(("SR"),(H3))))</formula>
    </cfRule>
  </conditionalFormatting>
  <conditionalFormatting sqref="O3:S17">
    <cfRule type="cellIs" dxfId="81" priority="31" stopIfTrue="1" operator="equal">
      <formula>0</formula>
    </cfRule>
  </conditionalFormatting>
  <conditionalFormatting sqref="O3:U17">
    <cfRule type="colorScale" priority="733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7">
    <cfRule type="colorScale" priority="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F99C-54AE-4DEB-B5D8-1E4191A5FAC6}">
  <sheetPr codeName="Sheet11"/>
  <dimension ref="A1:ER972"/>
  <sheetViews>
    <sheetView zoomScale="80" zoomScaleNormal="80" workbookViewId="0">
      <selection sqref="A1:XFD1048576"/>
    </sheetView>
  </sheetViews>
  <sheetFormatPr baseColWidth="10" defaultColWidth="14.5" defaultRowHeight="15" customHeight="1" x14ac:dyDescent="0.2"/>
  <cols>
    <col min="1" max="1" width="8.5" customWidth="1"/>
    <col min="2" max="2" width="17" bestFit="1" customWidth="1"/>
    <col min="3" max="3" width="12.6640625" bestFit="1" customWidth="1"/>
    <col min="4" max="4" width="18.832031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109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122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132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139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144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s="142" customFormat="1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134" t="s">
        <v>291</v>
      </c>
      <c r="BB2" s="135" t="s">
        <v>60</v>
      </c>
      <c r="BC2" s="135" t="s">
        <v>292</v>
      </c>
      <c r="BD2" s="135" t="s">
        <v>337</v>
      </c>
      <c r="BE2" s="135" t="s">
        <v>338</v>
      </c>
      <c r="BF2" s="135" t="s">
        <v>339</v>
      </c>
      <c r="BG2" s="135" t="s">
        <v>347</v>
      </c>
      <c r="BH2" s="135" t="s">
        <v>294</v>
      </c>
      <c r="BI2" s="135" t="s">
        <v>295</v>
      </c>
      <c r="BJ2" s="135" t="s">
        <v>296</v>
      </c>
      <c r="BK2" s="135" t="s">
        <v>59</v>
      </c>
      <c r="BL2" s="135" t="s">
        <v>60</v>
      </c>
      <c r="BM2" s="136" t="s">
        <v>338</v>
      </c>
      <c r="BN2" s="137" t="s">
        <v>4</v>
      </c>
      <c r="BO2" s="137" t="s">
        <v>297</v>
      </c>
      <c r="BP2" s="137" t="s">
        <v>61</v>
      </c>
      <c r="BQ2" s="137" t="s">
        <v>5</v>
      </c>
      <c r="BR2" s="137" t="s">
        <v>298</v>
      </c>
      <c r="BS2" s="138" t="s">
        <v>291</v>
      </c>
      <c r="BT2" s="135" t="s">
        <v>60</v>
      </c>
      <c r="BU2" s="135" t="s">
        <v>292</v>
      </c>
      <c r="BV2" s="135" t="s">
        <v>337</v>
      </c>
      <c r="BW2" s="135" t="s">
        <v>338</v>
      </c>
      <c r="BX2" s="135" t="s">
        <v>339</v>
      </c>
      <c r="BY2" s="135" t="s">
        <v>347</v>
      </c>
      <c r="BZ2" s="135" t="s">
        <v>294</v>
      </c>
      <c r="CA2" s="135" t="s">
        <v>295</v>
      </c>
      <c r="CB2" s="135" t="s">
        <v>296</v>
      </c>
      <c r="CC2" s="135" t="s">
        <v>59</v>
      </c>
      <c r="CD2" s="135" t="s">
        <v>60</v>
      </c>
      <c r="CE2" s="136" t="s">
        <v>338</v>
      </c>
      <c r="CF2" s="137" t="s">
        <v>4</v>
      </c>
      <c r="CG2" s="137" t="s">
        <v>297</v>
      </c>
      <c r="CH2" s="137" t="s">
        <v>61</v>
      </c>
      <c r="CI2" s="137" t="s">
        <v>5</v>
      </c>
      <c r="CJ2" s="137" t="s">
        <v>298</v>
      </c>
      <c r="CK2" s="138" t="s">
        <v>291</v>
      </c>
      <c r="CL2" s="135" t="s">
        <v>60</v>
      </c>
      <c r="CM2" s="135" t="s">
        <v>292</v>
      </c>
      <c r="CN2" s="135" t="s">
        <v>337</v>
      </c>
      <c r="CO2" s="135" t="s">
        <v>338</v>
      </c>
      <c r="CP2" s="135" t="s">
        <v>339</v>
      </c>
      <c r="CQ2" s="135" t="s">
        <v>347</v>
      </c>
      <c r="CR2" s="135" t="s">
        <v>294</v>
      </c>
      <c r="CS2" s="135" t="s">
        <v>295</v>
      </c>
      <c r="CT2" s="135" t="s">
        <v>296</v>
      </c>
      <c r="CU2" s="135" t="s">
        <v>59</v>
      </c>
      <c r="CV2" s="135" t="s">
        <v>60</v>
      </c>
      <c r="CW2" s="136" t="s">
        <v>338</v>
      </c>
      <c r="CX2" s="137" t="s">
        <v>4</v>
      </c>
      <c r="CY2" s="137" t="s">
        <v>297</v>
      </c>
      <c r="CZ2" s="137" t="s">
        <v>61</v>
      </c>
      <c r="DA2" s="137" t="s">
        <v>5</v>
      </c>
      <c r="DB2" s="137" t="s">
        <v>298</v>
      </c>
      <c r="DC2" s="138" t="s">
        <v>291</v>
      </c>
      <c r="DD2" s="135" t="s">
        <v>60</v>
      </c>
      <c r="DE2" s="135" t="s">
        <v>292</v>
      </c>
      <c r="DF2" s="135" t="s">
        <v>337</v>
      </c>
      <c r="DG2" s="135" t="s">
        <v>338</v>
      </c>
      <c r="DH2" s="135" t="s">
        <v>339</v>
      </c>
      <c r="DI2" s="135" t="s">
        <v>347</v>
      </c>
      <c r="DJ2" s="135" t="s">
        <v>294</v>
      </c>
      <c r="DK2" s="135" t="s">
        <v>295</v>
      </c>
      <c r="DL2" s="135" t="s">
        <v>296</v>
      </c>
      <c r="DM2" s="135" t="s">
        <v>59</v>
      </c>
      <c r="DN2" s="135" t="s">
        <v>60</v>
      </c>
      <c r="DO2" s="136" t="s">
        <v>338</v>
      </c>
      <c r="DP2" s="137" t="s">
        <v>4</v>
      </c>
      <c r="DQ2" s="137" t="s">
        <v>297</v>
      </c>
      <c r="DR2" s="137" t="s">
        <v>61</v>
      </c>
      <c r="DS2" s="137" t="s">
        <v>5</v>
      </c>
      <c r="DT2" s="137" t="s">
        <v>298</v>
      </c>
      <c r="DU2" s="138" t="s">
        <v>291</v>
      </c>
      <c r="DV2" s="135" t="s">
        <v>60</v>
      </c>
      <c r="DW2" s="135" t="s">
        <v>292</v>
      </c>
      <c r="DX2" s="135" t="s">
        <v>337</v>
      </c>
      <c r="DY2" s="135" t="s">
        <v>338</v>
      </c>
      <c r="DZ2" s="135" t="s">
        <v>339</v>
      </c>
      <c r="EA2" s="135" t="s">
        <v>347</v>
      </c>
      <c r="EB2" s="135" t="s">
        <v>294</v>
      </c>
      <c r="EC2" s="135" t="s">
        <v>295</v>
      </c>
      <c r="ED2" s="135" t="s">
        <v>296</v>
      </c>
      <c r="EE2" s="135" t="s">
        <v>59</v>
      </c>
      <c r="EF2" s="135" t="s">
        <v>60</v>
      </c>
      <c r="EG2" s="136" t="s">
        <v>338</v>
      </c>
      <c r="EH2" s="137" t="s">
        <v>4</v>
      </c>
      <c r="EI2" s="137" t="s">
        <v>297</v>
      </c>
      <c r="EJ2" s="137" t="s">
        <v>61</v>
      </c>
      <c r="EK2" s="137" t="s">
        <v>5</v>
      </c>
      <c r="EL2" s="139" t="s">
        <v>298</v>
      </c>
      <c r="EM2" s="140"/>
      <c r="EN2" s="140"/>
      <c r="EO2" s="140" t="s">
        <v>73</v>
      </c>
      <c r="EP2" s="140" t="s">
        <v>74</v>
      </c>
      <c r="EQ2" s="141" t="s">
        <v>75</v>
      </c>
      <c r="ER2" s="140" t="s">
        <v>76</v>
      </c>
    </row>
    <row r="3" spans="1:148" x14ac:dyDescent="0.2">
      <c r="A3" s="150">
        <v>1</v>
      </c>
      <c r="B3" s="151" t="s">
        <v>216</v>
      </c>
      <c r="C3" s="152">
        <v>12.992578125</v>
      </c>
      <c r="D3" s="43" t="s">
        <v>104</v>
      </c>
      <c r="E3" s="14">
        <v>1</v>
      </c>
      <c r="F3" s="44">
        <v>35409</v>
      </c>
      <c r="G3" s="15">
        <v>28.816438356164383</v>
      </c>
      <c r="H3" s="15" t="s">
        <v>348</v>
      </c>
      <c r="I3" s="15">
        <v>23.394520547945206</v>
      </c>
      <c r="J3" s="15" t="s">
        <v>329</v>
      </c>
      <c r="K3" s="14">
        <v>75</v>
      </c>
      <c r="L3" s="14">
        <v>221</v>
      </c>
      <c r="M3" s="14">
        <v>4.83</v>
      </c>
      <c r="N3" s="81">
        <v>1</v>
      </c>
      <c r="O3" s="167">
        <v>0</v>
      </c>
      <c r="P3" s="168">
        <v>8.1265731751168649E-2</v>
      </c>
      <c r="Q3" s="168">
        <v>1.6580592552324001E-2</v>
      </c>
      <c r="R3" s="168">
        <v>0.97306397306397308</v>
      </c>
      <c r="S3" s="168">
        <v>0.94090305444887123</v>
      </c>
      <c r="T3" s="169">
        <v>0.95698351375642221</v>
      </c>
      <c r="U3" s="169">
        <v>0.95698351375642221</v>
      </c>
      <c r="V3" s="169">
        <v>0.23334695545566</v>
      </c>
      <c r="W3" s="169">
        <v>0.20426941479573058</v>
      </c>
      <c r="X3" s="169">
        <v>0.21880818512569528</v>
      </c>
      <c r="Y3" s="18">
        <v>0.21880818512569528</v>
      </c>
      <c r="Z3" s="19">
        <v>21.736986301369864</v>
      </c>
      <c r="AA3" s="20">
        <v>81.21453205972584</v>
      </c>
      <c r="AB3" s="71">
        <v>0.76280834914611007</v>
      </c>
      <c r="AC3" s="102">
        <v>14.099502487562189</v>
      </c>
      <c r="AD3" s="71">
        <v>0.81900000000000006</v>
      </c>
      <c r="AE3" s="71">
        <v>7.4999999999999997E-2</v>
      </c>
      <c r="AF3" s="71">
        <v>1.7000000000000001E-2</v>
      </c>
      <c r="AG3" s="70">
        <v>0.60199999999999998</v>
      </c>
      <c r="AH3" s="20">
        <v>6</v>
      </c>
      <c r="AI3" s="20">
        <v>0.17333333333333334</v>
      </c>
      <c r="AJ3" s="75">
        <v>2.54</v>
      </c>
      <c r="AK3" s="21">
        <v>1</v>
      </c>
      <c r="AL3" s="21">
        <v>10</v>
      </c>
      <c r="AM3" s="21">
        <v>10</v>
      </c>
      <c r="AN3" s="21">
        <v>7</v>
      </c>
      <c r="AO3" s="21">
        <v>10</v>
      </c>
      <c r="AP3" s="21">
        <v>10</v>
      </c>
      <c r="AQ3" s="21">
        <v>8</v>
      </c>
      <c r="AR3" s="21">
        <v>6</v>
      </c>
      <c r="AS3" s="21">
        <v>4</v>
      </c>
      <c r="AT3" s="21">
        <v>5</v>
      </c>
      <c r="AU3" s="21">
        <v>10</v>
      </c>
      <c r="AV3" s="21">
        <v>0</v>
      </c>
      <c r="AW3" s="21">
        <v>13.8</v>
      </c>
      <c r="AX3" s="21">
        <v>13.8</v>
      </c>
      <c r="AY3" s="21">
        <v>0.86250000000000004</v>
      </c>
      <c r="AZ3" s="130">
        <v>0.64687500000000009</v>
      </c>
      <c r="BA3" s="104"/>
      <c r="BB3" s="26">
        <v>1</v>
      </c>
      <c r="BC3" s="26"/>
      <c r="BD3" s="26"/>
      <c r="BE3" s="26"/>
      <c r="BF3" s="26"/>
      <c r="BG3" s="26"/>
      <c r="BH3" s="26"/>
      <c r="BI3" s="26"/>
      <c r="BJ3" s="78"/>
      <c r="BK3" s="26"/>
      <c r="BL3" s="26">
        <v>1</v>
      </c>
      <c r="BM3" s="26"/>
      <c r="BN3" s="61"/>
      <c r="BO3" s="26"/>
      <c r="BP3" s="26"/>
      <c r="BQ3" s="26"/>
      <c r="BR3" s="107"/>
      <c r="BS3" s="104">
        <v>226</v>
      </c>
      <c r="BT3" s="26">
        <v>2781</v>
      </c>
      <c r="BU3" s="26">
        <v>2</v>
      </c>
      <c r="BV3" s="26">
        <v>0</v>
      </c>
      <c r="BW3" s="26">
        <v>28</v>
      </c>
      <c r="BX3" s="26">
        <v>22</v>
      </c>
      <c r="BY3" s="26">
        <v>82.1</v>
      </c>
      <c r="BZ3" s="26">
        <v>3.6</v>
      </c>
      <c r="CA3" s="26">
        <v>6.7</v>
      </c>
      <c r="CB3" s="78">
        <v>100</v>
      </c>
      <c r="CC3" s="26">
        <v>64</v>
      </c>
      <c r="CD3" s="26">
        <v>3332</v>
      </c>
      <c r="CE3" s="26">
        <v>11</v>
      </c>
      <c r="CF3" s="61">
        <v>5.3</v>
      </c>
      <c r="CG3" s="26">
        <v>1</v>
      </c>
      <c r="CH3" s="26">
        <v>0</v>
      </c>
      <c r="CI3" s="26">
        <v>1.92</v>
      </c>
      <c r="CJ3" s="107">
        <v>3</v>
      </c>
      <c r="CK3" s="104">
        <v>61</v>
      </c>
      <c r="CL3" s="26">
        <v>3679</v>
      </c>
      <c r="CM3" s="26">
        <v>0</v>
      </c>
      <c r="CN3" s="26">
        <v>0</v>
      </c>
      <c r="CO3" s="26">
        <v>11</v>
      </c>
      <c r="CP3" s="26">
        <v>7</v>
      </c>
      <c r="CQ3" s="26">
        <v>70</v>
      </c>
      <c r="CR3" s="26">
        <v>0</v>
      </c>
      <c r="CS3" s="26">
        <v>16.7</v>
      </c>
      <c r="CT3" s="78">
        <v>0</v>
      </c>
      <c r="CU3" s="26">
        <v>3</v>
      </c>
      <c r="CV3" s="26">
        <v>3576</v>
      </c>
      <c r="CW3" s="26">
        <v>3</v>
      </c>
      <c r="CX3" s="61">
        <v>1</v>
      </c>
      <c r="CY3" s="26">
        <v>0</v>
      </c>
      <c r="CZ3" s="26">
        <v>0</v>
      </c>
      <c r="DA3" s="26">
        <v>1</v>
      </c>
      <c r="DB3" s="107">
        <v>0</v>
      </c>
      <c r="DC3" s="104">
        <v>2890</v>
      </c>
      <c r="DD3" s="26">
        <v>2970</v>
      </c>
      <c r="DE3" s="26">
        <v>16</v>
      </c>
      <c r="DF3" s="26">
        <v>5</v>
      </c>
      <c r="DG3" s="26">
        <v>377</v>
      </c>
      <c r="DH3" s="26">
        <v>218</v>
      </c>
      <c r="DI3" s="26">
        <v>70.8</v>
      </c>
      <c r="DJ3" s="26">
        <v>5.9</v>
      </c>
      <c r="DK3" s="26">
        <v>4</v>
      </c>
      <c r="DL3" s="78">
        <v>43.8</v>
      </c>
      <c r="DM3" s="26">
        <v>571</v>
      </c>
      <c r="DN3" s="26">
        <v>2447</v>
      </c>
      <c r="DO3" s="26">
        <v>75</v>
      </c>
      <c r="DP3" s="73">
        <v>5.5</v>
      </c>
      <c r="DQ3" s="26">
        <v>7</v>
      </c>
      <c r="DR3" s="26">
        <v>13</v>
      </c>
      <c r="DS3" s="26">
        <v>2.54</v>
      </c>
      <c r="DT3" s="107">
        <v>21</v>
      </c>
      <c r="DU3" s="104">
        <v>5668</v>
      </c>
      <c r="DV3" s="26">
        <v>6024</v>
      </c>
      <c r="DW3" s="26">
        <v>60</v>
      </c>
      <c r="DX3" s="26">
        <v>6</v>
      </c>
      <c r="DY3" s="26">
        <v>527</v>
      </c>
      <c r="DZ3" s="26">
        <v>402</v>
      </c>
      <c r="EA3" s="26">
        <v>81.900000000000006</v>
      </c>
      <c r="EB3" s="26">
        <v>7.5</v>
      </c>
      <c r="EC3" s="26">
        <v>1.7</v>
      </c>
      <c r="ED3" s="78">
        <v>60.2</v>
      </c>
      <c r="EE3" s="26">
        <v>555</v>
      </c>
      <c r="EF3" s="26">
        <v>2717</v>
      </c>
      <c r="EG3" s="26">
        <v>45</v>
      </c>
      <c r="EH3" s="73">
        <v>6</v>
      </c>
      <c r="EI3" s="26">
        <v>5</v>
      </c>
      <c r="EJ3" s="26">
        <v>3</v>
      </c>
      <c r="EK3" s="26">
        <v>2.3199999999999998</v>
      </c>
      <c r="EL3" s="107">
        <v>28</v>
      </c>
      <c r="EN3" s="10">
        <v>1</v>
      </c>
      <c r="EO3" s="17" t="s">
        <v>78</v>
      </c>
      <c r="EP3" s="6">
        <v>1</v>
      </c>
      <c r="EQ3" s="49">
        <v>42247</v>
      </c>
      <c r="ER3" s="48">
        <v>43948</v>
      </c>
    </row>
    <row r="4" spans="1:148" x14ac:dyDescent="0.2">
      <c r="A4" s="150">
        <v>2</v>
      </c>
      <c r="B4" s="151" t="s">
        <v>218</v>
      </c>
      <c r="C4" s="152">
        <v>11.825000000000001</v>
      </c>
      <c r="D4" s="43" t="s">
        <v>84</v>
      </c>
      <c r="E4" s="14">
        <v>1</v>
      </c>
      <c r="F4" s="44">
        <v>35856</v>
      </c>
      <c r="G4" s="15">
        <v>27.591780821917808</v>
      </c>
      <c r="H4" s="15" t="s">
        <v>336</v>
      </c>
      <c r="I4" s="15">
        <v>22.169863013698631</v>
      </c>
      <c r="J4" s="15" t="s">
        <v>331</v>
      </c>
      <c r="K4" s="14">
        <v>72</v>
      </c>
      <c r="L4" s="14">
        <v>217</v>
      </c>
      <c r="M4" s="14">
        <v>4.7</v>
      </c>
      <c r="N4" s="81">
        <v>1</v>
      </c>
      <c r="O4" s="167">
        <v>0</v>
      </c>
      <c r="P4" s="168">
        <v>0</v>
      </c>
      <c r="Q4" s="168">
        <v>0.23485967503692762</v>
      </c>
      <c r="R4" s="168">
        <v>0.81293778327152866</v>
      </c>
      <c r="S4" s="168">
        <v>0.63789615643964936</v>
      </c>
      <c r="T4" s="169">
        <v>0.72541696985558901</v>
      </c>
      <c r="U4" s="169">
        <v>0.72541696985558901</v>
      </c>
      <c r="V4" s="169">
        <v>9.4869312681510165E-2</v>
      </c>
      <c r="W4" s="169">
        <v>3.3202271734381825E-2</v>
      </c>
      <c r="X4" s="169">
        <v>6.4035792207946002E-2</v>
      </c>
      <c r="Y4" s="18">
        <v>6.4035792207946002E-2</v>
      </c>
      <c r="Z4" s="19">
        <v>20.512328767123286</v>
      </c>
      <c r="AA4" s="20">
        <v>88.940240150944263</v>
      </c>
      <c r="AB4" s="71">
        <v>0.7142857142857143</v>
      </c>
      <c r="AC4" s="102">
        <v>15.766666666666667</v>
      </c>
      <c r="AD4" s="71">
        <v>0.79</v>
      </c>
      <c r="AE4" s="71">
        <v>8.6999999999999994E-2</v>
      </c>
      <c r="AF4" s="71">
        <v>2.1000000000000001E-2</v>
      </c>
      <c r="AG4" s="70">
        <v>0.60299999999999998</v>
      </c>
      <c r="AH4" s="20">
        <v>6.3</v>
      </c>
      <c r="AI4" s="20">
        <v>0.13043478260869565</v>
      </c>
      <c r="AJ4" s="76">
        <v>3.4</v>
      </c>
      <c r="AK4" s="21">
        <v>4</v>
      </c>
      <c r="AL4" s="21">
        <v>10</v>
      </c>
      <c r="AM4" s="21">
        <v>9</v>
      </c>
      <c r="AN4" s="21">
        <v>9</v>
      </c>
      <c r="AO4" s="21">
        <v>9</v>
      </c>
      <c r="AP4" s="21">
        <v>10</v>
      </c>
      <c r="AQ4" s="21">
        <v>2</v>
      </c>
      <c r="AR4" s="21">
        <v>6</v>
      </c>
      <c r="AS4" s="21">
        <v>2</v>
      </c>
      <c r="AT4" s="21">
        <v>7</v>
      </c>
      <c r="AU4" s="21">
        <v>10</v>
      </c>
      <c r="AV4" s="21">
        <v>0</v>
      </c>
      <c r="AW4" s="21">
        <v>13.8</v>
      </c>
      <c r="AX4" s="21">
        <v>10.350000000000001</v>
      </c>
      <c r="AY4" s="21">
        <v>0.63749999999999996</v>
      </c>
      <c r="AZ4" s="130">
        <v>0</v>
      </c>
      <c r="BA4" s="104"/>
      <c r="BB4" s="26">
        <v>1</v>
      </c>
      <c r="BC4" s="26"/>
      <c r="BD4" s="26"/>
      <c r="BE4" s="26"/>
      <c r="BF4" s="26"/>
      <c r="BG4" s="26"/>
      <c r="BH4" s="26"/>
      <c r="BI4" s="26"/>
      <c r="BJ4" s="78"/>
      <c r="BK4" s="26"/>
      <c r="BL4" s="26">
        <v>1</v>
      </c>
      <c r="BM4" s="26"/>
      <c r="BN4" s="61"/>
      <c r="BO4" s="26"/>
      <c r="BP4" s="26"/>
      <c r="BQ4" s="26"/>
      <c r="BR4" s="107"/>
      <c r="BS4" s="104"/>
      <c r="BT4" s="26">
        <v>1</v>
      </c>
      <c r="BU4" s="26"/>
      <c r="BV4" s="26"/>
      <c r="BW4" s="26"/>
      <c r="BX4" s="26"/>
      <c r="BY4" s="26"/>
      <c r="BZ4" s="26"/>
      <c r="CA4" s="26"/>
      <c r="CB4" s="78"/>
      <c r="CC4" s="26"/>
      <c r="CD4" s="26">
        <v>1</v>
      </c>
      <c r="CE4" s="26"/>
      <c r="CF4" s="61"/>
      <c r="CG4" s="26"/>
      <c r="CH4" s="26"/>
      <c r="CI4" s="26"/>
      <c r="CJ4" s="107"/>
      <c r="CK4" s="104">
        <v>636</v>
      </c>
      <c r="CL4" s="26">
        <v>2708</v>
      </c>
      <c r="CM4" s="26">
        <v>11</v>
      </c>
      <c r="CN4" s="26">
        <v>2</v>
      </c>
      <c r="CO4" s="26">
        <v>77</v>
      </c>
      <c r="CP4" s="26">
        <v>49</v>
      </c>
      <c r="CQ4" s="26">
        <v>76.099999999999994</v>
      </c>
      <c r="CR4" s="26">
        <v>5.0999999999999996</v>
      </c>
      <c r="CS4" s="26">
        <v>4.5</v>
      </c>
      <c r="CT4" s="78">
        <v>58.3</v>
      </c>
      <c r="CU4" s="26">
        <v>142</v>
      </c>
      <c r="CV4" s="26">
        <v>3653</v>
      </c>
      <c r="CW4" s="26">
        <v>26</v>
      </c>
      <c r="CX4" s="61">
        <v>4.3</v>
      </c>
      <c r="CY4" s="26">
        <v>2</v>
      </c>
      <c r="CZ4" s="26">
        <v>3</v>
      </c>
      <c r="DA4" s="26">
        <v>2.61</v>
      </c>
      <c r="DB4" s="107">
        <v>5</v>
      </c>
      <c r="DC4" s="104">
        <v>3946</v>
      </c>
      <c r="DD4" s="26">
        <v>4854</v>
      </c>
      <c r="DE4" s="26">
        <v>42</v>
      </c>
      <c r="DF4" s="26">
        <v>6</v>
      </c>
      <c r="DG4" s="26">
        <v>357</v>
      </c>
      <c r="DH4" s="26">
        <v>245</v>
      </c>
      <c r="DI4" s="26">
        <v>76.900000000000006</v>
      </c>
      <c r="DJ4" s="26">
        <v>8.6999999999999993</v>
      </c>
      <c r="DK4" s="26">
        <v>3.5</v>
      </c>
      <c r="DL4" s="78">
        <v>60.3</v>
      </c>
      <c r="DM4" s="26">
        <v>294</v>
      </c>
      <c r="DN4" s="26">
        <v>3099</v>
      </c>
      <c r="DO4" s="26">
        <v>23</v>
      </c>
      <c r="DP4" s="73">
        <v>6.3</v>
      </c>
      <c r="DQ4" s="26">
        <v>5</v>
      </c>
      <c r="DR4" s="26">
        <v>3</v>
      </c>
      <c r="DS4" s="26">
        <v>3.23</v>
      </c>
      <c r="DT4" s="107">
        <v>12</v>
      </c>
      <c r="DU4" s="104">
        <v>2838</v>
      </c>
      <c r="DV4" s="26">
        <v>4449</v>
      </c>
      <c r="DW4" s="26">
        <v>33</v>
      </c>
      <c r="DX4" s="26">
        <v>3</v>
      </c>
      <c r="DY4" s="26">
        <v>252</v>
      </c>
      <c r="DZ4" s="26">
        <v>180</v>
      </c>
      <c r="EA4" s="26">
        <v>79</v>
      </c>
      <c r="EB4" s="26">
        <v>5.6</v>
      </c>
      <c r="EC4" s="26">
        <v>2.1</v>
      </c>
      <c r="ED4" s="78">
        <v>53.8</v>
      </c>
      <c r="EE4" s="26">
        <v>76</v>
      </c>
      <c r="EF4" s="26">
        <v>2289</v>
      </c>
      <c r="EG4" s="26">
        <v>4</v>
      </c>
      <c r="EH4" s="73">
        <v>5.0999999999999996</v>
      </c>
      <c r="EI4" s="26">
        <v>2</v>
      </c>
      <c r="EJ4" s="26">
        <v>0</v>
      </c>
      <c r="EK4" s="26">
        <v>3.4</v>
      </c>
      <c r="EL4" s="107">
        <v>2</v>
      </c>
      <c r="EN4" s="10">
        <v>2</v>
      </c>
      <c r="EO4" s="17" t="s">
        <v>79</v>
      </c>
      <c r="EP4" s="6">
        <v>1</v>
      </c>
      <c r="EQ4" s="49">
        <v>42613</v>
      </c>
    </row>
    <row r="5" spans="1:148" x14ac:dyDescent="0.2">
      <c r="A5" s="150">
        <v>3</v>
      </c>
      <c r="B5" s="151" t="s">
        <v>217</v>
      </c>
      <c r="C5" s="152">
        <v>11.286468750000001</v>
      </c>
      <c r="D5" s="43" t="s">
        <v>134</v>
      </c>
      <c r="E5" s="14">
        <v>5</v>
      </c>
      <c r="F5" s="44">
        <v>35864</v>
      </c>
      <c r="G5" s="15">
        <v>27.56986301369863</v>
      </c>
      <c r="H5" s="15" t="s">
        <v>349</v>
      </c>
      <c r="I5" s="15">
        <v>22.147945205479452</v>
      </c>
      <c r="J5" s="15" t="s">
        <v>352</v>
      </c>
      <c r="K5" s="14">
        <v>78</v>
      </c>
      <c r="L5" s="14">
        <v>236</v>
      </c>
      <c r="M5" s="14">
        <v>4.6900000000000004</v>
      </c>
      <c r="N5" s="81">
        <v>1</v>
      </c>
      <c r="O5" s="167">
        <v>0</v>
      </c>
      <c r="P5" s="168">
        <v>0.60823122840087962</v>
      </c>
      <c r="Q5" s="168">
        <v>0.80315917375455648</v>
      </c>
      <c r="R5" s="168">
        <v>0.97672253258845443</v>
      </c>
      <c r="S5" s="168">
        <v>0.95988934993084374</v>
      </c>
      <c r="T5" s="169">
        <v>0.96830594125964908</v>
      </c>
      <c r="U5" s="169">
        <v>0.82306005007070171</v>
      </c>
      <c r="V5" s="169">
        <v>0.11532385466034756</v>
      </c>
      <c r="W5" s="169">
        <v>6.3201196709050111E-2</v>
      </c>
      <c r="X5" s="169">
        <v>8.9262525684698835E-2</v>
      </c>
      <c r="Y5" s="18">
        <v>7.5873146831994004E-2</v>
      </c>
      <c r="Z5" s="19">
        <v>18.490410958904111</v>
      </c>
      <c r="AA5" s="20">
        <v>97.555245860277537</v>
      </c>
      <c r="AB5" s="71">
        <v>0.66050808314087761</v>
      </c>
      <c r="AC5" s="102">
        <v>12.132867132867133</v>
      </c>
      <c r="AD5" s="71">
        <v>0.77500000000000002</v>
      </c>
      <c r="AE5" s="71">
        <v>9.1999999999999998E-2</v>
      </c>
      <c r="AF5" s="71">
        <v>0.02</v>
      </c>
      <c r="AG5" s="70">
        <v>0.54500000000000004</v>
      </c>
      <c r="AH5" s="20">
        <v>4.8</v>
      </c>
      <c r="AI5" s="20">
        <v>0.14814814814814814</v>
      </c>
      <c r="AJ5" s="76">
        <v>2.85</v>
      </c>
      <c r="AK5" s="21">
        <v>9</v>
      </c>
      <c r="AL5" s="21">
        <v>4</v>
      </c>
      <c r="AM5" s="21">
        <v>7</v>
      </c>
      <c r="AN5" s="21">
        <v>10</v>
      </c>
      <c r="AO5" s="21">
        <v>10</v>
      </c>
      <c r="AP5" s="21">
        <v>7</v>
      </c>
      <c r="AQ5" s="21">
        <v>2</v>
      </c>
      <c r="AR5" s="21">
        <v>3</v>
      </c>
      <c r="AS5" s="21">
        <v>2</v>
      </c>
      <c r="AT5" s="21">
        <v>6</v>
      </c>
      <c r="AU5" s="21">
        <v>10</v>
      </c>
      <c r="AV5" s="21">
        <v>0</v>
      </c>
      <c r="AW5" s="21">
        <v>10.89</v>
      </c>
      <c r="AX5" s="21">
        <v>8.7120000000000015</v>
      </c>
      <c r="AY5" s="21">
        <v>0.48749999999999999</v>
      </c>
      <c r="AZ5" s="130">
        <v>0.24374999999999999</v>
      </c>
      <c r="BA5" s="104"/>
      <c r="BB5" s="26">
        <v>1</v>
      </c>
      <c r="BC5" s="26"/>
      <c r="BD5" s="26"/>
      <c r="BE5" s="26"/>
      <c r="BF5" s="26"/>
      <c r="BG5" s="26"/>
      <c r="BH5" s="26"/>
      <c r="BI5" s="26"/>
      <c r="BJ5" s="78"/>
      <c r="BK5" s="26"/>
      <c r="BL5" s="26">
        <v>1</v>
      </c>
      <c r="BM5" s="26"/>
      <c r="BN5" s="61"/>
      <c r="BO5" s="26"/>
      <c r="BP5" s="26"/>
      <c r="BQ5" s="26"/>
      <c r="BR5" s="107"/>
      <c r="BS5" s="104">
        <v>1936</v>
      </c>
      <c r="BT5" s="26">
        <v>3183</v>
      </c>
      <c r="BU5" s="26">
        <v>19</v>
      </c>
      <c r="BV5" s="26">
        <v>4</v>
      </c>
      <c r="BW5" s="26">
        <v>255</v>
      </c>
      <c r="BX5" s="26">
        <v>162</v>
      </c>
      <c r="BY5" s="26">
        <v>73.8</v>
      </c>
      <c r="BZ5" s="26">
        <v>5.6</v>
      </c>
      <c r="CA5" s="26">
        <v>3.3</v>
      </c>
      <c r="CB5" s="78">
        <v>34.700000000000003</v>
      </c>
      <c r="CC5" s="26">
        <v>262</v>
      </c>
      <c r="CD5" s="26">
        <v>2876</v>
      </c>
      <c r="CE5" s="26">
        <v>24</v>
      </c>
      <c r="CF5" s="61">
        <v>6.1</v>
      </c>
      <c r="CG5" s="26">
        <v>2</v>
      </c>
      <c r="CH5" s="26">
        <v>2</v>
      </c>
      <c r="CI5" s="26">
        <v>2.2999999999999998</v>
      </c>
      <c r="CJ5" s="107">
        <v>9</v>
      </c>
      <c r="CK5" s="104">
        <v>1983</v>
      </c>
      <c r="CL5" s="26">
        <v>2469</v>
      </c>
      <c r="CM5" s="26">
        <v>15</v>
      </c>
      <c r="CN5" s="26">
        <v>5</v>
      </c>
      <c r="CO5" s="26">
        <v>206</v>
      </c>
      <c r="CP5" s="26">
        <v>139</v>
      </c>
      <c r="CQ5" s="26">
        <v>77.5</v>
      </c>
      <c r="CR5" s="26">
        <v>9.1999999999999993</v>
      </c>
      <c r="CS5" s="26">
        <v>2</v>
      </c>
      <c r="CT5" s="78">
        <v>54.5</v>
      </c>
      <c r="CU5" s="26">
        <v>240</v>
      </c>
      <c r="CV5" s="26">
        <v>3431</v>
      </c>
      <c r="CW5" s="26">
        <v>24</v>
      </c>
      <c r="CX5" s="61">
        <v>6.2</v>
      </c>
      <c r="CY5" s="26">
        <v>5</v>
      </c>
      <c r="CZ5" s="26">
        <v>2</v>
      </c>
      <c r="DA5" s="26">
        <v>2.0499999999999998</v>
      </c>
      <c r="DB5" s="107">
        <v>6</v>
      </c>
      <c r="DC5" s="104">
        <v>3147</v>
      </c>
      <c r="DD5" s="26">
        <v>3222</v>
      </c>
      <c r="DE5" s="26">
        <v>29</v>
      </c>
      <c r="DF5" s="26">
        <v>8</v>
      </c>
      <c r="DG5" s="26">
        <v>407</v>
      </c>
      <c r="DH5" s="26">
        <v>241</v>
      </c>
      <c r="DI5" s="26">
        <v>71.7</v>
      </c>
      <c r="DJ5" s="26">
        <v>6.8</v>
      </c>
      <c r="DK5" s="26">
        <v>3.5</v>
      </c>
      <c r="DL5" s="78">
        <v>46.8</v>
      </c>
      <c r="DM5" s="26">
        <v>292</v>
      </c>
      <c r="DN5" s="26">
        <v>2532</v>
      </c>
      <c r="DO5" s="26">
        <v>31</v>
      </c>
      <c r="DP5" s="73">
        <v>4.8</v>
      </c>
      <c r="DQ5" s="26">
        <v>2</v>
      </c>
      <c r="DR5" s="26">
        <v>3</v>
      </c>
      <c r="DS5" s="26">
        <v>1.74</v>
      </c>
      <c r="DT5" s="107">
        <v>10</v>
      </c>
      <c r="DU5" s="104">
        <v>3470</v>
      </c>
      <c r="DV5" s="26">
        <v>3615</v>
      </c>
      <c r="DW5" s="26">
        <v>32</v>
      </c>
      <c r="DX5" s="26">
        <v>6</v>
      </c>
      <c r="DY5" s="26">
        <v>433</v>
      </c>
      <c r="DZ5" s="26">
        <v>286</v>
      </c>
      <c r="EA5" s="26">
        <v>75.400000000000006</v>
      </c>
      <c r="EB5" s="26">
        <v>4.7</v>
      </c>
      <c r="EC5" s="26">
        <v>3</v>
      </c>
      <c r="ED5" s="78">
        <v>44.9</v>
      </c>
      <c r="EE5" s="26">
        <v>169</v>
      </c>
      <c r="EF5" s="26">
        <v>2674</v>
      </c>
      <c r="EG5" s="26">
        <v>27</v>
      </c>
      <c r="EH5" s="73">
        <v>3.7</v>
      </c>
      <c r="EI5" s="26">
        <v>4</v>
      </c>
      <c r="EJ5" s="26">
        <v>4</v>
      </c>
      <c r="EK5" s="26">
        <v>2.85</v>
      </c>
      <c r="EL5" s="107">
        <v>8</v>
      </c>
      <c r="EM5" s="52"/>
      <c r="EN5" s="4">
        <v>3</v>
      </c>
      <c r="EO5" s="17" t="s">
        <v>81</v>
      </c>
      <c r="EP5" s="6">
        <v>0.9</v>
      </c>
      <c r="EQ5" s="49">
        <v>42978</v>
      </c>
    </row>
    <row r="6" spans="1:148" x14ac:dyDescent="0.2">
      <c r="A6" s="150">
        <v>4</v>
      </c>
      <c r="B6" s="151" t="s">
        <v>222</v>
      </c>
      <c r="C6" s="152">
        <v>11</v>
      </c>
      <c r="D6" s="43" t="s">
        <v>124</v>
      </c>
      <c r="E6" s="14">
        <v>3</v>
      </c>
      <c r="F6" s="44">
        <v>36014</v>
      </c>
      <c r="G6" s="15">
        <v>27.158904109589042</v>
      </c>
      <c r="H6" s="15" t="s">
        <v>349</v>
      </c>
      <c r="I6" s="15">
        <v>21.736986301369864</v>
      </c>
      <c r="J6" s="15" t="s">
        <v>327</v>
      </c>
      <c r="K6" s="14">
        <v>73</v>
      </c>
      <c r="L6" s="14">
        <v>222</v>
      </c>
      <c r="M6" s="14">
        <v>4.59</v>
      </c>
      <c r="N6" s="81">
        <v>2</v>
      </c>
      <c r="O6" s="167">
        <v>0</v>
      </c>
      <c r="P6" s="168">
        <v>0.87793278376664552</v>
      </c>
      <c r="Q6" s="168">
        <v>0.76809453471196454</v>
      </c>
      <c r="R6" s="168">
        <v>0.15760197775030901</v>
      </c>
      <c r="S6" s="168">
        <v>0.92435158501440917</v>
      </c>
      <c r="T6" s="169">
        <v>0.92435158501440917</v>
      </c>
      <c r="U6" s="169">
        <v>0.83191642651296827</v>
      </c>
      <c r="V6" s="169">
        <v>0.26252395291541197</v>
      </c>
      <c r="W6" s="169">
        <v>0.4020356234096692</v>
      </c>
      <c r="X6" s="169">
        <v>0.4020356234096692</v>
      </c>
      <c r="Y6" s="18">
        <v>0.3618320610687023</v>
      </c>
      <c r="Z6" s="19">
        <v>18.079452054794519</v>
      </c>
      <c r="AA6" s="20">
        <v>100.03045124969302</v>
      </c>
      <c r="AB6" s="71">
        <v>0.69501466275659829</v>
      </c>
      <c r="AC6" s="102">
        <v>16.240506329113924</v>
      </c>
      <c r="AD6" s="71">
        <v>0.76900000000000002</v>
      </c>
      <c r="AE6" s="71">
        <v>5.0999999999999997E-2</v>
      </c>
      <c r="AF6" s="71">
        <v>1.1000000000000001E-2</v>
      </c>
      <c r="AG6" s="70">
        <v>0.5</v>
      </c>
      <c r="AH6" s="20">
        <v>7.4</v>
      </c>
      <c r="AI6" s="20">
        <v>0.20370370370370369</v>
      </c>
      <c r="AJ6" s="76">
        <v>3.75</v>
      </c>
      <c r="AK6" s="21">
        <v>10</v>
      </c>
      <c r="AL6" s="21">
        <v>10</v>
      </c>
      <c r="AM6" s="21">
        <v>6</v>
      </c>
      <c r="AN6" s="21">
        <v>2</v>
      </c>
      <c r="AO6" s="21">
        <v>10</v>
      </c>
      <c r="AP6" s="21">
        <v>5</v>
      </c>
      <c r="AQ6" s="21">
        <v>10</v>
      </c>
      <c r="AR6" s="21">
        <v>8</v>
      </c>
      <c r="AS6" s="21">
        <v>5</v>
      </c>
      <c r="AT6" s="21">
        <v>9</v>
      </c>
      <c r="AU6" s="21">
        <v>6</v>
      </c>
      <c r="AV6" s="21">
        <v>0</v>
      </c>
      <c r="AW6" s="21">
        <v>9.8000000000000007</v>
      </c>
      <c r="AX6" s="21">
        <v>9.8000000000000007</v>
      </c>
      <c r="AY6" s="21">
        <v>1.2</v>
      </c>
      <c r="AZ6" s="130">
        <v>1.2</v>
      </c>
      <c r="BA6" s="104"/>
      <c r="BB6" s="26">
        <v>1</v>
      </c>
      <c r="BC6" s="26"/>
      <c r="BD6" s="26"/>
      <c r="BE6" s="26"/>
      <c r="BF6" s="26"/>
      <c r="BG6" s="26"/>
      <c r="BH6" s="26"/>
      <c r="BI6" s="26"/>
      <c r="BJ6" s="78"/>
      <c r="BK6" s="26"/>
      <c r="BL6" s="26">
        <v>1</v>
      </c>
      <c r="BM6" s="26"/>
      <c r="BN6" s="61"/>
      <c r="BO6" s="26"/>
      <c r="BP6" s="26"/>
      <c r="BQ6" s="26"/>
      <c r="BR6" s="107"/>
      <c r="BS6" s="104">
        <v>2769</v>
      </c>
      <c r="BT6" s="26">
        <v>3154</v>
      </c>
      <c r="BU6" s="26">
        <v>23</v>
      </c>
      <c r="BV6" s="26">
        <v>9</v>
      </c>
      <c r="BW6" s="26">
        <v>383</v>
      </c>
      <c r="BX6" s="26">
        <v>240</v>
      </c>
      <c r="BY6" s="26">
        <v>75.099999999999994</v>
      </c>
      <c r="BZ6" s="26">
        <v>3.5</v>
      </c>
      <c r="CA6" s="26">
        <v>2.9</v>
      </c>
      <c r="CB6" s="78">
        <v>40</v>
      </c>
      <c r="CC6" s="26">
        <v>1072</v>
      </c>
      <c r="CD6" s="26">
        <v>3844</v>
      </c>
      <c r="CE6" s="26">
        <v>121</v>
      </c>
      <c r="CF6" s="61">
        <v>6.2</v>
      </c>
      <c r="CG6" s="26">
        <v>13</v>
      </c>
      <c r="CH6" s="26">
        <v>24</v>
      </c>
      <c r="CI6" s="26">
        <v>3.03</v>
      </c>
      <c r="CJ6" s="107">
        <v>34</v>
      </c>
      <c r="CK6" s="104">
        <v>2080</v>
      </c>
      <c r="CL6" s="26">
        <v>2708</v>
      </c>
      <c r="CM6" s="26">
        <v>17</v>
      </c>
      <c r="CN6" s="26">
        <v>1</v>
      </c>
      <c r="CO6" s="26">
        <v>256</v>
      </c>
      <c r="CP6" s="26">
        <v>154</v>
      </c>
      <c r="CQ6" s="26">
        <v>76.5</v>
      </c>
      <c r="CR6" s="26">
        <v>4.4000000000000004</v>
      </c>
      <c r="CS6" s="26">
        <v>2.2999999999999998</v>
      </c>
      <c r="CT6" s="78">
        <v>44.7</v>
      </c>
      <c r="CU6" s="26">
        <v>959</v>
      </c>
      <c r="CV6" s="26">
        <v>3653</v>
      </c>
      <c r="CW6" s="26">
        <v>85</v>
      </c>
      <c r="CX6" s="61">
        <v>7.4</v>
      </c>
      <c r="CY6" s="26">
        <v>8</v>
      </c>
      <c r="CZ6" s="26">
        <v>14</v>
      </c>
      <c r="DA6" s="26">
        <v>3.75</v>
      </c>
      <c r="DB6" s="107">
        <v>40</v>
      </c>
      <c r="DC6" s="104">
        <v>765</v>
      </c>
      <c r="DD6" s="26">
        <v>4854</v>
      </c>
      <c r="DE6" s="26">
        <v>8</v>
      </c>
      <c r="DF6" s="26">
        <v>2</v>
      </c>
      <c r="DG6" s="26">
        <v>70</v>
      </c>
      <c r="DH6" s="26">
        <v>51</v>
      </c>
      <c r="DI6" s="26">
        <v>82.1</v>
      </c>
      <c r="DJ6" s="26">
        <v>10.5</v>
      </c>
      <c r="DK6" s="26">
        <v>1.1000000000000001</v>
      </c>
      <c r="DL6" s="78">
        <v>81.8</v>
      </c>
      <c r="DM6" s="26">
        <v>175</v>
      </c>
      <c r="DN6" s="26">
        <v>3099</v>
      </c>
      <c r="DO6" s="26">
        <v>22</v>
      </c>
      <c r="DP6" s="73">
        <v>5.0999999999999996</v>
      </c>
      <c r="DQ6" s="26">
        <v>2</v>
      </c>
      <c r="DR6" s="26">
        <v>2</v>
      </c>
      <c r="DS6" s="26">
        <v>2.76</v>
      </c>
      <c r="DT6" s="107">
        <v>6</v>
      </c>
      <c r="DU6" s="104">
        <v>3849</v>
      </c>
      <c r="DV6" s="26">
        <v>4164</v>
      </c>
      <c r="DW6" s="26">
        <v>32</v>
      </c>
      <c r="DX6" s="26">
        <v>8</v>
      </c>
      <c r="DY6" s="26">
        <v>341</v>
      </c>
      <c r="DZ6" s="26">
        <v>237</v>
      </c>
      <c r="EA6" s="26">
        <v>76.900000000000006</v>
      </c>
      <c r="EB6" s="26">
        <v>5.0999999999999996</v>
      </c>
      <c r="EC6" s="26">
        <v>2.9</v>
      </c>
      <c r="ED6" s="78">
        <v>50</v>
      </c>
      <c r="EE6" s="26">
        <v>1422</v>
      </c>
      <c r="EF6" s="26">
        <v>3537</v>
      </c>
      <c r="EG6" s="26">
        <v>162</v>
      </c>
      <c r="EH6" s="73">
        <v>6.4</v>
      </c>
      <c r="EI6" s="26">
        <v>20</v>
      </c>
      <c r="EJ6" s="26">
        <v>33</v>
      </c>
      <c r="EK6" s="26">
        <v>2.38</v>
      </c>
      <c r="EL6" s="107">
        <v>47</v>
      </c>
      <c r="EM6" s="52"/>
      <c r="EN6" s="4">
        <v>4</v>
      </c>
      <c r="EO6" s="17" t="s">
        <v>83</v>
      </c>
      <c r="EP6" s="6">
        <v>0.9</v>
      </c>
      <c r="EQ6" s="49">
        <v>43343</v>
      </c>
    </row>
    <row r="7" spans="1:148" x14ac:dyDescent="0.2">
      <c r="A7" s="150">
        <v>5</v>
      </c>
      <c r="B7" s="151" t="s">
        <v>219</v>
      </c>
      <c r="C7" s="152">
        <v>8.6887499999999989</v>
      </c>
      <c r="D7" s="43" t="s">
        <v>234</v>
      </c>
      <c r="E7" s="14">
        <v>7</v>
      </c>
      <c r="F7" s="44">
        <v>36101</v>
      </c>
      <c r="G7" s="15">
        <v>26.920547945205481</v>
      </c>
      <c r="H7" s="15" t="s">
        <v>336</v>
      </c>
      <c r="I7" s="15">
        <v>21.4986301369863</v>
      </c>
      <c r="J7" s="15" t="s">
        <v>352</v>
      </c>
      <c r="K7" s="14">
        <v>76</v>
      </c>
      <c r="L7" s="14">
        <v>224</v>
      </c>
      <c r="M7" s="14">
        <v>4.6500000000000004</v>
      </c>
      <c r="N7" s="81">
        <v>1</v>
      </c>
      <c r="O7" s="167">
        <v>0</v>
      </c>
      <c r="P7" s="168">
        <v>0</v>
      </c>
      <c r="Q7" s="168">
        <v>0.55513955071477195</v>
      </c>
      <c r="R7" s="168">
        <v>0.92810457516339873</v>
      </c>
      <c r="S7" s="168">
        <v>0.9385336273428887</v>
      </c>
      <c r="T7" s="169">
        <v>0.9385336273428887</v>
      </c>
      <c r="U7" s="169">
        <v>0.7039002205071665</v>
      </c>
      <c r="V7" s="169">
        <v>4.0500736377025039E-2</v>
      </c>
      <c r="W7" s="169">
        <v>0.12517647058823531</v>
      </c>
      <c r="X7" s="169">
        <v>0.12517647058823531</v>
      </c>
      <c r="Y7" s="18">
        <v>9.3882352941176472E-2</v>
      </c>
      <c r="Z7" s="19">
        <v>18.841095890410958</v>
      </c>
      <c r="AA7" s="20">
        <v>95.822214286945083</v>
      </c>
      <c r="AB7" s="71">
        <v>0.64047619047619042</v>
      </c>
      <c r="AC7" s="102">
        <v>11.581632653061224</v>
      </c>
      <c r="AD7" s="71">
        <v>0.72699999999999998</v>
      </c>
      <c r="AE7" s="71">
        <v>6.4000000000000001E-2</v>
      </c>
      <c r="AF7" s="71">
        <v>0.03</v>
      </c>
      <c r="AG7" s="70">
        <v>0.41200000000000003</v>
      </c>
      <c r="AH7" s="20">
        <v>3.9</v>
      </c>
      <c r="AI7" s="20">
        <v>0.14285714285714285</v>
      </c>
      <c r="AJ7" s="76">
        <v>1.64</v>
      </c>
      <c r="AK7" s="21">
        <v>9</v>
      </c>
      <c r="AL7" s="21">
        <v>4</v>
      </c>
      <c r="AM7" s="21">
        <v>2</v>
      </c>
      <c r="AN7" s="21">
        <v>4</v>
      </c>
      <c r="AO7" s="21">
        <v>7</v>
      </c>
      <c r="AP7" s="21">
        <v>0</v>
      </c>
      <c r="AQ7" s="21">
        <v>4</v>
      </c>
      <c r="AR7" s="21">
        <v>1</v>
      </c>
      <c r="AS7" s="21">
        <v>2</v>
      </c>
      <c r="AT7" s="21">
        <v>1</v>
      </c>
      <c r="AU7" s="21">
        <v>10</v>
      </c>
      <c r="AV7" s="21">
        <v>0</v>
      </c>
      <c r="AW7" s="21">
        <v>5.05</v>
      </c>
      <c r="AX7" s="21">
        <v>4.04</v>
      </c>
      <c r="AY7" s="21">
        <v>0.3</v>
      </c>
      <c r="AZ7" s="130">
        <v>0.15</v>
      </c>
      <c r="BA7" s="104"/>
      <c r="BB7" s="26">
        <v>1</v>
      </c>
      <c r="BC7" s="26"/>
      <c r="BD7" s="26"/>
      <c r="BE7" s="26"/>
      <c r="BF7" s="26"/>
      <c r="BG7" s="26"/>
      <c r="BH7" s="26"/>
      <c r="BI7" s="26"/>
      <c r="BJ7" s="78"/>
      <c r="BK7" s="26"/>
      <c r="BL7" s="26">
        <v>1</v>
      </c>
      <c r="BM7" s="26"/>
      <c r="BN7" s="61"/>
      <c r="BO7" s="26"/>
      <c r="BP7" s="26"/>
      <c r="BQ7" s="26"/>
      <c r="BR7" s="107"/>
      <c r="BS7" s="104"/>
      <c r="BT7" s="26">
        <v>1</v>
      </c>
      <c r="BU7" s="26"/>
      <c r="BV7" s="26"/>
      <c r="BW7" s="26"/>
      <c r="BX7" s="26"/>
      <c r="BY7" s="26"/>
      <c r="BZ7" s="26"/>
      <c r="CA7" s="26"/>
      <c r="CB7" s="78"/>
      <c r="CC7" s="26"/>
      <c r="CD7" s="26">
        <v>1</v>
      </c>
      <c r="CE7" s="26"/>
      <c r="CF7" s="61"/>
      <c r="CG7" s="26"/>
      <c r="CH7" s="26"/>
      <c r="CI7" s="26"/>
      <c r="CJ7" s="107"/>
      <c r="CK7" s="104">
        <v>1631</v>
      </c>
      <c r="CL7" s="26">
        <v>2938</v>
      </c>
      <c r="CM7" s="26">
        <v>8</v>
      </c>
      <c r="CN7" s="26">
        <v>6</v>
      </c>
      <c r="CO7" s="26">
        <v>236</v>
      </c>
      <c r="CP7" s="26">
        <v>129</v>
      </c>
      <c r="CQ7" s="26">
        <v>68.599999999999994</v>
      </c>
      <c r="CR7" s="26">
        <v>3.6</v>
      </c>
      <c r="CS7" s="26">
        <v>3.4</v>
      </c>
      <c r="CT7" s="78">
        <v>39.5</v>
      </c>
      <c r="CU7" s="26">
        <v>214</v>
      </c>
      <c r="CV7" s="26">
        <v>2373</v>
      </c>
      <c r="CW7" s="26">
        <v>33</v>
      </c>
      <c r="CX7" s="61">
        <v>5.4</v>
      </c>
      <c r="CY7" s="26">
        <v>2</v>
      </c>
      <c r="CZ7" s="26">
        <v>5</v>
      </c>
      <c r="DA7" s="26">
        <v>3</v>
      </c>
      <c r="DB7" s="107">
        <v>12</v>
      </c>
      <c r="DC7" s="104">
        <v>3550</v>
      </c>
      <c r="DD7" s="26">
        <v>3825</v>
      </c>
      <c r="DE7" s="26">
        <v>32</v>
      </c>
      <c r="DF7" s="26">
        <v>6</v>
      </c>
      <c r="DG7" s="26">
        <v>420</v>
      </c>
      <c r="DH7" s="26">
        <v>269</v>
      </c>
      <c r="DI7" s="26">
        <v>72.7</v>
      </c>
      <c r="DJ7" s="26">
        <v>4.5</v>
      </c>
      <c r="DK7" s="26">
        <v>3</v>
      </c>
      <c r="DL7" s="78">
        <v>40.799999999999997</v>
      </c>
      <c r="DM7" s="26">
        <v>110</v>
      </c>
      <c r="DN7" s="26">
        <v>2716</v>
      </c>
      <c r="DO7" s="26">
        <v>34</v>
      </c>
      <c r="DP7" s="73">
        <v>2.7</v>
      </c>
      <c r="DQ7" s="26">
        <v>7</v>
      </c>
      <c r="DR7" s="26">
        <v>2</v>
      </c>
      <c r="DS7" s="26">
        <v>1.59</v>
      </c>
      <c r="DT7" s="107">
        <v>3</v>
      </c>
      <c r="DU7" s="104">
        <v>3405</v>
      </c>
      <c r="DV7" s="26">
        <v>3628</v>
      </c>
      <c r="DW7" s="26">
        <v>20</v>
      </c>
      <c r="DX7" s="26">
        <v>17</v>
      </c>
      <c r="DY7" s="26">
        <v>474</v>
      </c>
      <c r="DZ7" s="26">
        <v>294</v>
      </c>
      <c r="EA7" s="26">
        <v>70.599999999999994</v>
      </c>
      <c r="EB7" s="26">
        <v>6.4</v>
      </c>
      <c r="EC7" s="26">
        <v>4.7</v>
      </c>
      <c r="ED7" s="78">
        <v>41.2</v>
      </c>
      <c r="EE7" s="26">
        <v>266</v>
      </c>
      <c r="EF7" s="26">
        <v>2125</v>
      </c>
      <c r="EG7" s="26">
        <v>42</v>
      </c>
      <c r="EH7" s="73">
        <v>3.9</v>
      </c>
      <c r="EI7" s="26">
        <v>0</v>
      </c>
      <c r="EJ7" s="26">
        <v>6</v>
      </c>
      <c r="EK7" s="26">
        <v>1.64</v>
      </c>
      <c r="EL7" s="107">
        <v>7</v>
      </c>
      <c r="EM7" s="52"/>
      <c r="EN7" s="4">
        <v>5</v>
      </c>
      <c r="EO7" s="17" t="s">
        <v>85</v>
      </c>
      <c r="EP7" s="6">
        <v>0.85</v>
      </c>
      <c r="EQ7" s="49">
        <v>43708</v>
      </c>
    </row>
    <row r="8" spans="1:148" x14ac:dyDescent="0.2">
      <c r="A8" s="150">
        <v>6</v>
      </c>
      <c r="B8" s="151" t="s">
        <v>220</v>
      </c>
      <c r="C8" s="152">
        <v>5.0474999999999994</v>
      </c>
      <c r="D8" s="43" t="s">
        <v>116</v>
      </c>
      <c r="E8" s="14">
        <v>5</v>
      </c>
      <c r="F8" s="44">
        <v>35751</v>
      </c>
      <c r="G8" s="15">
        <v>27.87945205479452</v>
      </c>
      <c r="H8" s="15" t="s">
        <v>355</v>
      </c>
      <c r="I8" s="15">
        <v>22.457534246575342</v>
      </c>
      <c r="J8" s="15" t="s">
        <v>331</v>
      </c>
      <c r="K8" s="14">
        <v>78</v>
      </c>
      <c r="L8" s="14">
        <v>227</v>
      </c>
      <c r="M8" s="14">
        <v>4.9000000000000004</v>
      </c>
      <c r="N8" s="81">
        <v>4</v>
      </c>
      <c r="O8" s="167">
        <v>0</v>
      </c>
      <c r="P8" s="168">
        <v>0.96620278330019882</v>
      </c>
      <c r="Q8" s="168">
        <v>1.0554089709762533E-2</v>
      </c>
      <c r="R8" s="168">
        <v>0</v>
      </c>
      <c r="S8" s="168">
        <v>0.99336283185840712</v>
      </c>
      <c r="T8" s="169">
        <v>0.99336283185840712</v>
      </c>
      <c r="U8" s="169">
        <v>0.84435840707964605</v>
      </c>
      <c r="V8" s="169">
        <v>0</v>
      </c>
      <c r="W8" s="169">
        <v>3.1715521383950021E-2</v>
      </c>
      <c r="X8" s="169">
        <v>3.1715521383950021E-2</v>
      </c>
      <c r="Y8" s="18">
        <v>2.6958193176357517E-2</v>
      </c>
      <c r="Z8" s="19">
        <v>18.8</v>
      </c>
      <c r="AA8" s="20">
        <v>78.753802603073339</v>
      </c>
      <c r="AB8" s="71">
        <v>0.64127764127764131</v>
      </c>
      <c r="AC8" s="102">
        <v>12.042145593869732</v>
      </c>
      <c r="AD8" s="71">
        <v>0.74900000000000011</v>
      </c>
      <c r="AE8" s="71">
        <v>5.4000000000000006E-2</v>
      </c>
      <c r="AF8" s="71">
        <v>2.6000000000000002E-2</v>
      </c>
      <c r="AG8" s="70">
        <v>0.45700000000000002</v>
      </c>
      <c r="AH8" s="20">
        <v>2.1</v>
      </c>
      <c r="AI8" s="20">
        <v>0</v>
      </c>
      <c r="AJ8" s="76">
        <v>1.61</v>
      </c>
      <c r="AK8" s="21">
        <v>9</v>
      </c>
      <c r="AL8" s="21">
        <v>4</v>
      </c>
      <c r="AM8" s="21">
        <v>4</v>
      </c>
      <c r="AN8" s="21">
        <v>2</v>
      </c>
      <c r="AO8" s="21">
        <v>8</v>
      </c>
      <c r="AP8" s="21">
        <v>3</v>
      </c>
      <c r="AQ8" s="21">
        <v>0</v>
      </c>
      <c r="AR8" s="21">
        <v>0</v>
      </c>
      <c r="AS8" s="21">
        <v>0</v>
      </c>
      <c r="AT8" s="21">
        <v>1</v>
      </c>
      <c r="AU8" s="21">
        <v>3</v>
      </c>
      <c r="AV8" s="21">
        <v>0</v>
      </c>
      <c r="AW8" s="21">
        <v>6.0600000000000005</v>
      </c>
      <c r="AX8" s="21">
        <v>4.5449999999999999</v>
      </c>
      <c r="AY8" s="21">
        <v>3.7499999999999999E-2</v>
      </c>
      <c r="AZ8" s="130">
        <v>0</v>
      </c>
      <c r="BA8" s="104"/>
      <c r="BB8" s="26">
        <v>1</v>
      </c>
      <c r="BC8" s="26"/>
      <c r="BD8" s="26"/>
      <c r="BE8" s="26"/>
      <c r="BF8" s="26"/>
      <c r="BG8" s="26"/>
      <c r="BH8" s="26"/>
      <c r="BI8" s="26"/>
      <c r="BJ8" s="78"/>
      <c r="BK8" s="26"/>
      <c r="BL8" s="26">
        <v>1</v>
      </c>
      <c r="BM8" s="26"/>
      <c r="BN8" s="61"/>
      <c r="BO8" s="26"/>
      <c r="BP8" s="26"/>
      <c r="BQ8" s="26"/>
      <c r="BR8" s="107"/>
      <c r="BS8" s="104">
        <v>2430</v>
      </c>
      <c r="BT8" s="26">
        <v>2515</v>
      </c>
      <c r="BU8" s="26">
        <v>16</v>
      </c>
      <c r="BV8" s="26">
        <v>8</v>
      </c>
      <c r="BW8" s="26">
        <v>373</v>
      </c>
      <c r="BX8" s="26">
        <v>204</v>
      </c>
      <c r="BY8" s="26">
        <v>68.099999999999994</v>
      </c>
      <c r="BZ8" s="26">
        <v>5.0999999999999996</v>
      </c>
      <c r="CA8" s="26">
        <v>2.8</v>
      </c>
      <c r="CB8" s="78">
        <v>31.9</v>
      </c>
      <c r="CC8" s="26">
        <v>63</v>
      </c>
      <c r="CD8" s="26">
        <v>2630</v>
      </c>
      <c r="CE8" s="26">
        <v>11</v>
      </c>
      <c r="CF8" s="61">
        <v>2.9</v>
      </c>
      <c r="CG8" s="26">
        <v>0</v>
      </c>
      <c r="CH8" s="26">
        <v>0</v>
      </c>
      <c r="CI8" s="26">
        <v>1.68</v>
      </c>
      <c r="CJ8" s="107">
        <v>4</v>
      </c>
      <c r="CK8" s="104">
        <v>28</v>
      </c>
      <c r="CL8" s="26">
        <v>2653</v>
      </c>
      <c r="CM8" s="26">
        <v>0</v>
      </c>
      <c r="CN8" s="26">
        <v>0</v>
      </c>
      <c r="CO8" s="26">
        <v>7</v>
      </c>
      <c r="CP8" s="26">
        <v>4</v>
      </c>
      <c r="CQ8" s="26">
        <v>57.1</v>
      </c>
      <c r="CR8" s="26">
        <v>0</v>
      </c>
      <c r="CS8" s="26">
        <v>10</v>
      </c>
      <c r="CT8" s="78">
        <v>0</v>
      </c>
      <c r="CU8" s="26">
        <v>-4</v>
      </c>
      <c r="CV8" s="26">
        <v>4052</v>
      </c>
      <c r="CW8" s="26">
        <v>2</v>
      </c>
      <c r="CX8" s="61">
        <v>-1.3</v>
      </c>
      <c r="CY8" s="26">
        <v>0</v>
      </c>
      <c r="CZ8" s="26">
        <v>0</v>
      </c>
      <c r="DA8" s="26">
        <v>0.33</v>
      </c>
      <c r="DB8" s="107">
        <v>0</v>
      </c>
      <c r="DC8" s="104"/>
      <c r="DD8" s="26">
        <v>1</v>
      </c>
      <c r="DE8" s="26"/>
      <c r="DF8" s="26"/>
      <c r="DG8" s="26"/>
      <c r="DH8" s="26"/>
      <c r="DI8" s="26"/>
      <c r="DJ8" s="26"/>
      <c r="DK8" s="26"/>
      <c r="DL8" s="78"/>
      <c r="DM8" s="26"/>
      <c r="DN8" s="26">
        <v>1</v>
      </c>
      <c r="DO8" s="26"/>
      <c r="DP8" s="73"/>
      <c r="DQ8" s="26"/>
      <c r="DR8" s="26"/>
      <c r="DS8" s="26"/>
      <c r="DT8" s="107"/>
      <c r="DU8" s="104">
        <v>3143</v>
      </c>
      <c r="DV8" s="26">
        <v>3164</v>
      </c>
      <c r="DW8" s="26">
        <v>23</v>
      </c>
      <c r="DX8" s="26">
        <v>8</v>
      </c>
      <c r="DY8" s="26">
        <v>407</v>
      </c>
      <c r="DZ8" s="26">
        <v>261</v>
      </c>
      <c r="EA8" s="26">
        <v>74.900000000000006</v>
      </c>
      <c r="EB8" s="26">
        <v>5.4</v>
      </c>
      <c r="EC8" s="26">
        <v>2.6</v>
      </c>
      <c r="ED8" s="78">
        <v>45.7</v>
      </c>
      <c r="EE8" s="26">
        <v>66</v>
      </c>
      <c r="EF8" s="26">
        <v>2081</v>
      </c>
      <c r="EG8" s="26">
        <v>24</v>
      </c>
      <c r="EH8" s="73">
        <v>2.1</v>
      </c>
      <c r="EI8" s="26">
        <v>1</v>
      </c>
      <c r="EJ8" s="26">
        <v>0</v>
      </c>
      <c r="EK8" s="26">
        <v>1.61</v>
      </c>
      <c r="EL8" s="107">
        <v>1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221</v>
      </c>
      <c r="C9" s="152">
        <v>4.55375</v>
      </c>
      <c r="D9" s="43" t="s">
        <v>77</v>
      </c>
      <c r="E9" s="14">
        <v>1</v>
      </c>
      <c r="F9" s="44">
        <v>36006</v>
      </c>
      <c r="G9" s="15">
        <v>27.18082191780822</v>
      </c>
      <c r="H9" s="15" t="s">
        <v>336</v>
      </c>
      <c r="I9" s="15">
        <v>21.758904109589039</v>
      </c>
      <c r="J9" s="15" t="s">
        <v>331</v>
      </c>
      <c r="K9" s="14">
        <v>74</v>
      </c>
      <c r="L9" s="14">
        <v>219</v>
      </c>
      <c r="M9" s="14">
        <v>4.9000000000000004</v>
      </c>
      <c r="N9" s="81">
        <v>5</v>
      </c>
      <c r="O9" s="167">
        <v>0</v>
      </c>
      <c r="P9" s="168">
        <v>0</v>
      </c>
      <c r="Q9" s="168">
        <v>0.97436863927629103</v>
      </c>
      <c r="R9" s="168">
        <v>0.86856240126382311</v>
      </c>
      <c r="S9" s="168">
        <v>0.91447789878283148</v>
      </c>
      <c r="T9" s="169">
        <v>0.94442326902956131</v>
      </c>
      <c r="U9" s="169">
        <v>0.94442326902956131</v>
      </c>
      <c r="V9" s="169">
        <v>1.8351296242353626E-2</v>
      </c>
      <c r="W9" s="169">
        <v>3.0987969376594968E-2</v>
      </c>
      <c r="X9" s="169">
        <v>3.0987969376594968E-2</v>
      </c>
      <c r="Y9" s="18">
        <v>3.0987969376594968E-2</v>
      </c>
      <c r="Z9" s="19">
        <v>19.101369863013698</v>
      </c>
      <c r="AA9" s="20">
        <v>75.97833819415446</v>
      </c>
      <c r="AB9" s="71">
        <v>0.67320261437908502</v>
      </c>
      <c r="AC9" s="102">
        <v>12.2008547008547</v>
      </c>
      <c r="AD9" s="71">
        <v>0.75700000000000001</v>
      </c>
      <c r="AE9" s="71">
        <v>0.06</v>
      </c>
      <c r="AF9" s="71">
        <v>1.6E-2</v>
      </c>
      <c r="AG9" s="70">
        <v>0.58299999999999996</v>
      </c>
      <c r="AH9" s="20">
        <v>2.1</v>
      </c>
      <c r="AI9" s="20">
        <v>0</v>
      </c>
      <c r="AJ9" s="76">
        <v>1.2</v>
      </c>
      <c r="AK9" s="21">
        <v>7</v>
      </c>
      <c r="AL9" s="21">
        <v>4</v>
      </c>
      <c r="AM9" s="21">
        <v>5</v>
      </c>
      <c r="AN9" s="21">
        <v>4</v>
      </c>
      <c r="AO9" s="21">
        <v>10</v>
      </c>
      <c r="AP9" s="21">
        <v>8</v>
      </c>
      <c r="AQ9" s="21">
        <v>0</v>
      </c>
      <c r="AR9" s="21">
        <v>0</v>
      </c>
      <c r="AS9" s="21">
        <v>0</v>
      </c>
      <c r="AT9" s="21">
        <v>0</v>
      </c>
      <c r="AU9" s="21">
        <v>1</v>
      </c>
      <c r="AV9" s="21">
        <v>0</v>
      </c>
      <c r="AW9" s="21">
        <v>8.61</v>
      </c>
      <c r="AX9" s="21">
        <v>6.4574999999999996</v>
      </c>
      <c r="AY9" s="21">
        <v>0</v>
      </c>
      <c r="AZ9" s="130">
        <v>0</v>
      </c>
      <c r="BA9" s="104"/>
      <c r="BB9" s="26">
        <v>1</v>
      </c>
      <c r="BC9" s="26"/>
      <c r="BD9" s="26"/>
      <c r="BE9" s="26"/>
      <c r="BF9" s="26"/>
      <c r="BG9" s="26"/>
      <c r="BH9" s="26"/>
      <c r="BI9" s="26"/>
      <c r="BJ9" s="78"/>
      <c r="BK9" s="26"/>
      <c r="BL9" s="26">
        <v>1</v>
      </c>
      <c r="BM9" s="26"/>
      <c r="BN9" s="61"/>
      <c r="BO9" s="26"/>
      <c r="BP9" s="26"/>
      <c r="BQ9" s="26"/>
      <c r="BR9" s="107"/>
      <c r="BS9" s="104"/>
      <c r="BT9" s="26">
        <v>1</v>
      </c>
      <c r="BU9" s="26"/>
      <c r="BV9" s="26"/>
      <c r="BW9" s="26"/>
      <c r="BX9" s="26"/>
      <c r="BY9" s="26"/>
      <c r="BZ9" s="26"/>
      <c r="CA9" s="26"/>
      <c r="CB9" s="78"/>
      <c r="CC9" s="26"/>
      <c r="CD9" s="26">
        <v>1</v>
      </c>
      <c r="CE9" s="26"/>
      <c r="CF9" s="61"/>
      <c r="CG9" s="26"/>
      <c r="CH9" s="26"/>
      <c r="CI9" s="26"/>
      <c r="CJ9" s="107"/>
      <c r="CK9" s="104">
        <v>2585</v>
      </c>
      <c r="CL9" s="26">
        <v>2653</v>
      </c>
      <c r="CM9" s="26">
        <v>24</v>
      </c>
      <c r="CN9" s="26">
        <v>7</v>
      </c>
      <c r="CO9" s="26">
        <v>295</v>
      </c>
      <c r="CP9" s="26">
        <v>182</v>
      </c>
      <c r="CQ9" s="26">
        <v>72.599999999999994</v>
      </c>
      <c r="CR9" s="26">
        <v>4.2</v>
      </c>
      <c r="CS9" s="26">
        <v>3.8</v>
      </c>
      <c r="CT9" s="78">
        <v>58.3</v>
      </c>
      <c r="CU9" s="26">
        <v>195</v>
      </c>
      <c r="CV9" s="26">
        <v>4052</v>
      </c>
      <c r="CW9" s="26">
        <v>36</v>
      </c>
      <c r="CX9" s="61">
        <v>4</v>
      </c>
      <c r="CY9" s="26">
        <v>3</v>
      </c>
      <c r="CZ9" s="26">
        <v>5</v>
      </c>
      <c r="DA9" s="26">
        <v>2.31</v>
      </c>
      <c r="DB9" s="107">
        <v>10</v>
      </c>
      <c r="DC9" s="104">
        <v>2749</v>
      </c>
      <c r="DD9" s="26">
        <v>3165</v>
      </c>
      <c r="DE9" s="26">
        <v>30</v>
      </c>
      <c r="DF9" s="26">
        <v>6</v>
      </c>
      <c r="DG9" s="26">
        <v>306</v>
      </c>
      <c r="DH9" s="26">
        <v>206</v>
      </c>
      <c r="DI9" s="26">
        <v>75.7</v>
      </c>
      <c r="DJ9" s="26">
        <v>6</v>
      </c>
      <c r="DK9" s="26">
        <v>2.2999999999999998</v>
      </c>
      <c r="DL9" s="78">
        <v>39.200000000000003</v>
      </c>
      <c r="DM9" s="26">
        <v>63</v>
      </c>
      <c r="DN9" s="26">
        <v>3433</v>
      </c>
      <c r="DO9" s="26">
        <v>21</v>
      </c>
      <c r="DP9" s="73">
        <v>1.9</v>
      </c>
      <c r="DQ9" s="26">
        <v>0</v>
      </c>
      <c r="DR9" s="26">
        <v>0</v>
      </c>
      <c r="DS9" s="26">
        <v>0.94</v>
      </c>
      <c r="DT9" s="107">
        <v>1</v>
      </c>
      <c r="DU9" s="104">
        <v>2855</v>
      </c>
      <c r="DV9" s="26">
        <v>3122</v>
      </c>
      <c r="DW9" s="26">
        <v>24</v>
      </c>
      <c r="DX9" s="26">
        <v>5</v>
      </c>
      <c r="DY9" s="26">
        <v>386</v>
      </c>
      <c r="DZ9" s="26">
        <v>234</v>
      </c>
      <c r="EA9" s="26">
        <v>67.900000000000006</v>
      </c>
      <c r="EB9" s="26">
        <v>5.8</v>
      </c>
      <c r="EC9" s="26">
        <v>1.6</v>
      </c>
      <c r="ED9" s="78">
        <v>36</v>
      </c>
      <c r="EE9" s="26">
        <v>85</v>
      </c>
      <c r="EF9" s="26">
        <v>2743</v>
      </c>
      <c r="EG9" s="26">
        <v>25</v>
      </c>
      <c r="EH9" s="73">
        <v>2.1</v>
      </c>
      <c r="EI9" s="26">
        <v>0</v>
      </c>
      <c r="EJ9" s="26">
        <v>0</v>
      </c>
      <c r="EK9" s="26">
        <v>1.2</v>
      </c>
      <c r="EL9" s="107">
        <v>2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231</v>
      </c>
      <c r="C10" s="152">
        <v>3.86253125</v>
      </c>
      <c r="D10" s="43" t="s">
        <v>131</v>
      </c>
      <c r="E10" s="14">
        <v>2</v>
      </c>
      <c r="F10" s="44">
        <v>35447</v>
      </c>
      <c r="G10" s="15">
        <v>28.712328767123289</v>
      </c>
      <c r="H10" s="15" t="s">
        <v>349</v>
      </c>
      <c r="I10" s="15">
        <v>23.290410958904111</v>
      </c>
      <c r="J10" s="15" t="s">
        <v>352</v>
      </c>
      <c r="K10" s="14">
        <v>73</v>
      </c>
      <c r="L10" s="14">
        <v>212</v>
      </c>
      <c r="M10" s="14">
        <v>4.67</v>
      </c>
      <c r="N10" s="81">
        <v>0</v>
      </c>
      <c r="O10" s="167">
        <v>0</v>
      </c>
      <c r="P10" s="168">
        <v>0.23154273617359089</v>
      </c>
      <c r="Q10" s="168">
        <v>0.57345851306774931</v>
      </c>
      <c r="R10" s="168">
        <v>0.92760342368045645</v>
      </c>
      <c r="S10" s="168">
        <v>0.9377491567003986</v>
      </c>
      <c r="T10" s="169">
        <v>0.9377491567003986</v>
      </c>
      <c r="U10" s="169">
        <v>0.9377491567003986</v>
      </c>
      <c r="V10" s="169">
        <v>0.1467857142857143</v>
      </c>
      <c r="W10" s="169">
        <v>0.11474654377880185</v>
      </c>
      <c r="X10" s="169">
        <v>0.13076612903225807</v>
      </c>
      <c r="Y10" s="18">
        <v>0.13076612903225807</v>
      </c>
      <c r="Z10" s="19">
        <v>20.632876712328766</v>
      </c>
      <c r="AA10" s="20">
        <v>89.145276083392162</v>
      </c>
      <c r="AB10" s="71">
        <v>0.64615384615384619</v>
      </c>
      <c r="AC10" s="102">
        <v>14.424528301886792</v>
      </c>
      <c r="AD10" s="71">
        <v>0.7390000000000001</v>
      </c>
      <c r="AE10" s="71">
        <v>7.0000000000000007E-2</v>
      </c>
      <c r="AF10" s="71">
        <v>2.7999999999999997E-2</v>
      </c>
      <c r="AG10" s="70">
        <v>0.51900000000000002</v>
      </c>
      <c r="AH10" s="20">
        <v>7</v>
      </c>
      <c r="AI10" s="20">
        <v>0.10526315789473684</v>
      </c>
      <c r="AJ10" s="76">
        <v>2.37</v>
      </c>
      <c r="AK10" s="21">
        <v>3</v>
      </c>
      <c r="AL10" s="21">
        <v>10</v>
      </c>
      <c r="AM10" s="21">
        <v>3</v>
      </c>
      <c r="AN10" s="21">
        <v>6</v>
      </c>
      <c r="AO10" s="21">
        <v>7</v>
      </c>
      <c r="AP10" s="21">
        <v>6</v>
      </c>
      <c r="AQ10" s="21">
        <v>6</v>
      </c>
      <c r="AR10" s="21">
        <v>8</v>
      </c>
      <c r="AS10" s="21">
        <v>1</v>
      </c>
      <c r="AT10" s="21">
        <v>4</v>
      </c>
      <c r="AU10" s="21">
        <v>0</v>
      </c>
      <c r="AV10" s="21">
        <v>0</v>
      </c>
      <c r="AW10" s="21">
        <v>9.42</v>
      </c>
      <c r="AX10" s="21">
        <v>7.5360000000000005</v>
      </c>
      <c r="AY10" s="21">
        <v>0.71250000000000002</v>
      </c>
      <c r="AZ10" s="130">
        <v>0.35625000000000001</v>
      </c>
      <c r="BA10" s="104"/>
      <c r="BB10" s="26">
        <v>1</v>
      </c>
      <c r="BC10" s="26"/>
      <c r="BD10" s="26"/>
      <c r="BE10" s="26"/>
      <c r="BF10" s="26"/>
      <c r="BG10" s="26"/>
      <c r="BH10" s="26"/>
      <c r="BI10" s="26"/>
      <c r="BJ10" s="78"/>
      <c r="BK10" s="26"/>
      <c r="BL10" s="26">
        <v>1</v>
      </c>
      <c r="BM10" s="26"/>
      <c r="BN10" s="61"/>
      <c r="BO10" s="26"/>
      <c r="BP10" s="26"/>
      <c r="BQ10" s="26"/>
      <c r="BR10" s="107"/>
      <c r="BS10" s="104">
        <v>875</v>
      </c>
      <c r="BT10" s="26">
        <v>3779</v>
      </c>
      <c r="BU10" s="26">
        <v>6</v>
      </c>
      <c r="BV10" s="26">
        <v>3</v>
      </c>
      <c r="BW10" s="26">
        <v>134</v>
      </c>
      <c r="BX10" s="26">
        <v>73</v>
      </c>
      <c r="BY10" s="26">
        <v>69.3</v>
      </c>
      <c r="BZ10" s="26">
        <v>3.6</v>
      </c>
      <c r="CA10" s="26">
        <v>2.9</v>
      </c>
      <c r="CB10" s="78">
        <v>36</v>
      </c>
      <c r="CC10" s="26">
        <v>216</v>
      </c>
      <c r="CD10" s="26">
        <v>1974</v>
      </c>
      <c r="CE10" s="26">
        <v>11</v>
      </c>
      <c r="CF10" s="61">
        <v>6.8</v>
      </c>
      <c r="CG10" s="26">
        <v>0</v>
      </c>
      <c r="CH10" s="26">
        <v>0</v>
      </c>
      <c r="CI10" s="26">
        <v>2.5</v>
      </c>
      <c r="CJ10" s="107">
        <v>9</v>
      </c>
      <c r="CK10" s="104">
        <v>2260</v>
      </c>
      <c r="CL10" s="26">
        <v>3941</v>
      </c>
      <c r="CM10" s="26">
        <v>17</v>
      </c>
      <c r="CN10" s="26">
        <v>9</v>
      </c>
      <c r="CO10" s="26">
        <v>261</v>
      </c>
      <c r="CP10" s="26">
        <v>166</v>
      </c>
      <c r="CQ10" s="26">
        <v>73.900000000000006</v>
      </c>
      <c r="CR10" s="26">
        <v>5.0999999999999996</v>
      </c>
      <c r="CS10" s="26">
        <v>3.5</v>
      </c>
      <c r="CT10" s="78">
        <v>45.2</v>
      </c>
      <c r="CU10" s="26">
        <v>133</v>
      </c>
      <c r="CV10" s="26">
        <v>1871</v>
      </c>
      <c r="CW10" s="26">
        <v>11</v>
      </c>
      <c r="CX10" s="61">
        <v>5.0999999999999996</v>
      </c>
      <c r="CY10" s="26">
        <v>1</v>
      </c>
      <c r="CZ10" s="26">
        <v>1</v>
      </c>
      <c r="DA10" s="26">
        <v>2.77</v>
      </c>
      <c r="DB10" s="107">
        <v>4</v>
      </c>
      <c r="DC10" s="104">
        <v>2601</v>
      </c>
      <c r="DD10" s="26">
        <v>2804</v>
      </c>
      <c r="DE10" s="26">
        <v>22</v>
      </c>
      <c r="DF10" s="26">
        <v>7</v>
      </c>
      <c r="DG10" s="26">
        <v>325</v>
      </c>
      <c r="DH10" s="26">
        <v>210</v>
      </c>
      <c r="DI10" s="26">
        <v>73.599999999999994</v>
      </c>
      <c r="DJ10" s="26">
        <v>7</v>
      </c>
      <c r="DK10" s="26">
        <v>2.8</v>
      </c>
      <c r="DL10" s="78">
        <v>51.9</v>
      </c>
      <c r="DM10" s="26">
        <v>411</v>
      </c>
      <c r="DN10" s="26">
        <v>2800</v>
      </c>
      <c r="DO10" s="26">
        <v>38</v>
      </c>
      <c r="DP10" s="73">
        <v>7</v>
      </c>
      <c r="DQ10" s="26">
        <v>2</v>
      </c>
      <c r="DR10" s="26">
        <v>4</v>
      </c>
      <c r="DS10" s="26">
        <v>2.37</v>
      </c>
      <c r="DT10" s="107">
        <v>14</v>
      </c>
      <c r="DU10" s="104">
        <v>3058</v>
      </c>
      <c r="DV10" s="26">
        <v>3261</v>
      </c>
      <c r="DW10" s="26">
        <v>23</v>
      </c>
      <c r="DX10" s="26">
        <v>8</v>
      </c>
      <c r="DY10" s="26">
        <v>384</v>
      </c>
      <c r="DZ10" s="26">
        <v>212</v>
      </c>
      <c r="EA10" s="26">
        <v>65.3</v>
      </c>
      <c r="EB10" s="26">
        <v>4.8</v>
      </c>
      <c r="EC10" s="26">
        <v>4.0999999999999996</v>
      </c>
      <c r="ED10" s="78">
        <v>39.299999999999997</v>
      </c>
      <c r="EE10" s="26">
        <v>249</v>
      </c>
      <c r="EF10" s="26">
        <v>2170</v>
      </c>
      <c r="EG10" s="26">
        <v>46</v>
      </c>
      <c r="EH10" s="73">
        <v>3.7</v>
      </c>
      <c r="EI10" s="26">
        <v>5</v>
      </c>
      <c r="EJ10" s="26">
        <v>3</v>
      </c>
      <c r="EK10" s="26">
        <v>0.73</v>
      </c>
      <c r="EL10" s="107">
        <v>9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226</v>
      </c>
      <c r="C11" s="152">
        <v>3.7062499999999998</v>
      </c>
      <c r="D11" s="43" t="s">
        <v>156</v>
      </c>
      <c r="E11" s="14">
        <v>2</v>
      </c>
      <c r="F11" s="44">
        <v>35668</v>
      </c>
      <c r="G11" s="15">
        <v>28.106849315068494</v>
      </c>
      <c r="H11" s="15" t="s">
        <v>349</v>
      </c>
      <c r="I11" s="15">
        <v>22.684931506849313</v>
      </c>
      <c r="J11" s="15" t="s">
        <v>331</v>
      </c>
      <c r="K11" s="14">
        <v>76</v>
      </c>
      <c r="L11" s="14">
        <v>235</v>
      </c>
      <c r="M11" s="14">
        <v>4.79</v>
      </c>
      <c r="N11" s="81">
        <v>7</v>
      </c>
      <c r="O11" s="167">
        <v>0</v>
      </c>
      <c r="P11" s="168">
        <v>3.11401305876444E-2</v>
      </c>
      <c r="Q11" s="168">
        <v>0.98500810372771475</v>
      </c>
      <c r="R11" s="168">
        <v>0.95689069925322467</v>
      </c>
      <c r="S11" s="168">
        <v>0.99092741935483875</v>
      </c>
      <c r="T11" s="169">
        <v>0.99092741935483875</v>
      </c>
      <c r="U11" s="169">
        <v>0.99092741935483875</v>
      </c>
      <c r="V11" s="169">
        <v>3.9486673247778874E-2</v>
      </c>
      <c r="W11" s="169">
        <v>9.7560975609756101E-2</v>
      </c>
      <c r="X11" s="169">
        <v>9.7560975609756101E-2</v>
      </c>
      <c r="Y11" s="18">
        <v>9.7560975609756101E-2</v>
      </c>
      <c r="Z11" s="19">
        <v>20.027397260273972</v>
      </c>
      <c r="AA11" s="20">
        <v>89.28033358354925</v>
      </c>
      <c r="AB11" s="71">
        <v>0.59045226130653261</v>
      </c>
      <c r="AC11" s="102">
        <v>12.495762711864407</v>
      </c>
      <c r="AD11" s="71">
        <v>0.73</v>
      </c>
      <c r="AE11" s="71">
        <v>6.6000000000000003E-2</v>
      </c>
      <c r="AF11" s="71">
        <v>0.02</v>
      </c>
      <c r="AG11" s="70">
        <v>0.5</v>
      </c>
      <c r="AH11" s="20">
        <v>3.3</v>
      </c>
      <c r="AI11" s="20">
        <v>4.1666666666666664E-2</v>
      </c>
      <c r="AJ11" s="76">
        <v>2.68</v>
      </c>
      <c r="AK11" s="21">
        <v>5</v>
      </c>
      <c r="AL11" s="21">
        <v>4</v>
      </c>
      <c r="AM11" s="21">
        <v>3</v>
      </c>
      <c r="AN11" s="21">
        <v>5</v>
      </c>
      <c r="AO11" s="21">
        <v>10</v>
      </c>
      <c r="AP11" s="21">
        <v>5</v>
      </c>
      <c r="AQ11" s="21">
        <v>4</v>
      </c>
      <c r="AR11" s="21">
        <v>0</v>
      </c>
      <c r="AS11" s="21">
        <v>0</v>
      </c>
      <c r="AT11" s="21">
        <v>5</v>
      </c>
      <c r="AU11" s="21">
        <v>1</v>
      </c>
      <c r="AV11" s="21">
        <v>0</v>
      </c>
      <c r="AW11" s="21">
        <v>7.55</v>
      </c>
      <c r="AX11" s="21">
        <v>5.6624999999999996</v>
      </c>
      <c r="AY11" s="21">
        <v>0.33750000000000002</v>
      </c>
      <c r="AZ11" s="130">
        <v>0</v>
      </c>
      <c r="BA11" s="104"/>
      <c r="BB11" s="26">
        <v>1</v>
      </c>
      <c r="BC11" s="26"/>
      <c r="BD11" s="26"/>
      <c r="BE11" s="26"/>
      <c r="BF11" s="26"/>
      <c r="BG11" s="26"/>
      <c r="BH11" s="26"/>
      <c r="BI11" s="26"/>
      <c r="BJ11" s="78"/>
      <c r="BK11" s="26"/>
      <c r="BL11" s="26">
        <v>1</v>
      </c>
      <c r="BM11" s="26"/>
      <c r="BN11" s="61"/>
      <c r="BO11" s="26"/>
      <c r="BP11" s="26"/>
      <c r="BQ11" s="26"/>
      <c r="BR11" s="107"/>
      <c r="BS11" s="104">
        <v>62</v>
      </c>
      <c r="BT11" s="26">
        <v>1991</v>
      </c>
      <c r="BU11" s="26">
        <v>0</v>
      </c>
      <c r="BV11" s="26">
        <v>0</v>
      </c>
      <c r="BW11" s="26">
        <v>9</v>
      </c>
      <c r="BX11" s="26">
        <v>5</v>
      </c>
      <c r="BY11" s="26">
        <v>55.6</v>
      </c>
      <c r="BZ11" s="26">
        <v>11.1</v>
      </c>
      <c r="CA11" s="26">
        <v>0</v>
      </c>
      <c r="CB11" s="78">
        <v>0</v>
      </c>
      <c r="CC11" s="26"/>
      <c r="CD11" s="26">
        <v>2459</v>
      </c>
      <c r="CE11" s="26"/>
      <c r="CF11" s="61"/>
      <c r="CG11" s="26"/>
      <c r="CH11" s="26"/>
      <c r="CI11" s="26"/>
      <c r="CJ11" s="107"/>
      <c r="CK11" s="104">
        <v>2431</v>
      </c>
      <c r="CL11" s="26">
        <v>2468</v>
      </c>
      <c r="CM11" s="26">
        <v>26</v>
      </c>
      <c r="CN11" s="26">
        <v>6</v>
      </c>
      <c r="CO11" s="26">
        <v>350</v>
      </c>
      <c r="CP11" s="26">
        <v>195</v>
      </c>
      <c r="CQ11" s="26">
        <v>73</v>
      </c>
      <c r="CR11" s="26">
        <v>5.8</v>
      </c>
      <c r="CS11" s="26">
        <v>3</v>
      </c>
      <c r="CT11" s="78">
        <v>44.7</v>
      </c>
      <c r="CU11" s="26">
        <v>49</v>
      </c>
      <c r="CV11" s="26">
        <v>1978</v>
      </c>
      <c r="CW11" s="26">
        <v>18</v>
      </c>
      <c r="CX11" s="61">
        <v>1.7</v>
      </c>
      <c r="CY11" s="26">
        <v>0</v>
      </c>
      <c r="CZ11" s="26">
        <v>1</v>
      </c>
      <c r="DA11" s="26">
        <v>1.1399999999999999</v>
      </c>
      <c r="DB11" s="107">
        <v>0</v>
      </c>
      <c r="DC11" s="104">
        <v>2819</v>
      </c>
      <c r="DD11" s="26">
        <v>2946</v>
      </c>
      <c r="DE11" s="26">
        <v>26</v>
      </c>
      <c r="DF11" s="26">
        <v>10</v>
      </c>
      <c r="DG11" s="26">
        <v>398</v>
      </c>
      <c r="DH11" s="26">
        <v>235</v>
      </c>
      <c r="DI11" s="26">
        <v>67.900000000000006</v>
      </c>
      <c r="DJ11" s="26">
        <v>4.3</v>
      </c>
      <c r="DK11" s="26">
        <v>3.8</v>
      </c>
      <c r="DL11" s="78">
        <v>32.1</v>
      </c>
      <c r="DM11" s="26">
        <v>80</v>
      </c>
      <c r="DN11" s="26">
        <v>2026</v>
      </c>
      <c r="DO11" s="26">
        <v>16</v>
      </c>
      <c r="DP11" s="73">
        <v>3</v>
      </c>
      <c r="DQ11" s="26">
        <v>1</v>
      </c>
      <c r="DR11" s="26">
        <v>0</v>
      </c>
      <c r="DS11" s="26">
        <v>1.78</v>
      </c>
      <c r="DT11" s="107">
        <v>4</v>
      </c>
      <c r="DU11" s="104">
        <v>2949</v>
      </c>
      <c r="DV11" s="26">
        <v>2976</v>
      </c>
      <c r="DW11" s="26">
        <v>16</v>
      </c>
      <c r="DX11" s="26">
        <v>7</v>
      </c>
      <c r="DY11" s="26">
        <v>402</v>
      </c>
      <c r="DZ11" s="26">
        <v>236</v>
      </c>
      <c r="EA11" s="26">
        <v>69.8</v>
      </c>
      <c r="EB11" s="26">
        <v>6.6</v>
      </c>
      <c r="EC11" s="26">
        <v>2</v>
      </c>
      <c r="ED11" s="78">
        <v>50</v>
      </c>
      <c r="EE11" s="26">
        <v>196</v>
      </c>
      <c r="EF11" s="26">
        <v>2009</v>
      </c>
      <c r="EG11" s="26">
        <v>48</v>
      </c>
      <c r="EH11" s="73">
        <v>3.3</v>
      </c>
      <c r="EI11" s="26">
        <v>1</v>
      </c>
      <c r="EJ11" s="26">
        <v>2</v>
      </c>
      <c r="EK11" s="26">
        <v>2.68</v>
      </c>
      <c r="EL11" s="107">
        <v>5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230</v>
      </c>
      <c r="C12" s="152">
        <v>3.2400000000000007</v>
      </c>
      <c r="D12" s="43" t="s">
        <v>138</v>
      </c>
      <c r="E12" s="14">
        <v>8</v>
      </c>
      <c r="F12" s="44">
        <v>35539</v>
      </c>
      <c r="G12" s="15">
        <v>28.460273972602739</v>
      </c>
      <c r="H12" s="15" t="s">
        <v>349</v>
      </c>
      <c r="I12" s="15">
        <v>23.038356164383561</v>
      </c>
      <c r="J12" s="15" t="s">
        <v>331</v>
      </c>
      <c r="K12" s="14">
        <v>69</v>
      </c>
      <c r="L12" s="14">
        <v>190</v>
      </c>
      <c r="M12" s="14">
        <v>4.5999999999999996</v>
      </c>
      <c r="N12" s="81">
        <v>0</v>
      </c>
      <c r="O12" s="167">
        <v>0</v>
      </c>
      <c r="P12" s="168">
        <v>0.58124076809453473</v>
      </c>
      <c r="Q12" s="168">
        <v>0.98776309348996572</v>
      </c>
      <c r="R12" s="168">
        <v>0.94859578736208627</v>
      </c>
      <c r="S12" s="168">
        <v>0.90794117647058825</v>
      </c>
      <c r="T12" s="169">
        <v>0.94785213498027698</v>
      </c>
      <c r="U12" s="169">
        <v>0.61610388773718006</v>
      </c>
      <c r="V12" s="169">
        <v>7.9606440071556345E-2</v>
      </c>
      <c r="W12" s="169">
        <v>4.8404840484048403E-2</v>
      </c>
      <c r="X12" s="169">
        <v>6.4005640277802367E-2</v>
      </c>
      <c r="Y12" s="18">
        <v>4.1603666180571541E-2</v>
      </c>
      <c r="Z12" s="19">
        <v>19.38082191780822</v>
      </c>
      <c r="AA12" s="20">
        <v>84.869622392715897</v>
      </c>
      <c r="AB12" s="71">
        <v>0.64316239316239321</v>
      </c>
      <c r="AC12" s="102">
        <v>12.105882352941176</v>
      </c>
      <c r="AD12" s="71">
        <v>0.79700000000000004</v>
      </c>
      <c r="AE12" s="71">
        <v>6.3E-2</v>
      </c>
      <c r="AF12" s="71">
        <v>2.7999999999999997E-2</v>
      </c>
      <c r="AG12" s="70">
        <v>0.54500000000000004</v>
      </c>
      <c r="AH12" s="20">
        <v>3.5</v>
      </c>
      <c r="AI12" s="20">
        <v>3.0303030303030304E-2</v>
      </c>
      <c r="AJ12" s="76">
        <v>1.51</v>
      </c>
      <c r="AK12" s="21">
        <v>6</v>
      </c>
      <c r="AL12" s="21">
        <v>4</v>
      </c>
      <c r="AM12" s="21">
        <v>9</v>
      </c>
      <c r="AN12" s="21">
        <v>4</v>
      </c>
      <c r="AO12" s="21">
        <v>7</v>
      </c>
      <c r="AP12" s="21">
        <v>7</v>
      </c>
      <c r="AQ12" s="21">
        <v>1</v>
      </c>
      <c r="AR12" s="21">
        <v>1</v>
      </c>
      <c r="AS12" s="21">
        <v>0</v>
      </c>
      <c r="AT12" s="21">
        <v>1</v>
      </c>
      <c r="AU12" s="21">
        <v>0</v>
      </c>
      <c r="AV12" s="21">
        <v>0</v>
      </c>
      <c r="AW12" s="21">
        <v>9.0400000000000009</v>
      </c>
      <c r="AX12" s="21">
        <v>6.7800000000000011</v>
      </c>
      <c r="AY12" s="21">
        <v>0.1125</v>
      </c>
      <c r="AZ12" s="130">
        <v>0</v>
      </c>
      <c r="BA12" s="104"/>
      <c r="BB12" s="26">
        <v>1</v>
      </c>
      <c r="BC12" s="26"/>
      <c r="BD12" s="26"/>
      <c r="BE12" s="26"/>
      <c r="BF12" s="26"/>
      <c r="BG12" s="26"/>
      <c r="BH12" s="26"/>
      <c r="BI12" s="26"/>
      <c r="BJ12" s="78"/>
      <c r="BK12" s="26"/>
      <c r="BL12" s="26">
        <v>1</v>
      </c>
      <c r="BM12" s="26"/>
      <c r="BN12" s="61"/>
      <c r="BO12" s="26"/>
      <c r="BP12" s="26"/>
      <c r="BQ12" s="26"/>
      <c r="BR12" s="107"/>
      <c r="BS12" s="104">
        <v>1574</v>
      </c>
      <c r="BT12" s="26">
        <v>2708</v>
      </c>
      <c r="BU12" s="26">
        <v>6</v>
      </c>
      <c r="BV12" s="26">
        <v>5</v>
      </c>
      <c r="BW12" s="26">
        <v>261</v>
      </c>
      <c r="BX12" s="26">
        <v>155</v>
      </c>
      <c r="BY12" s="26">
        <v>68.400000000000006</v>
      </c>
      <c r="BZ12" s="26">
        <v>1.8</v>
      </c>
      <c r="CA12" s="26">
        <v>6.3</v>
      </c>
      <c r="CB12" s="78">
        <v>25</v>
      </c>
      <c r="CC12" s="26">
        <v>374</v>
      </c>
      <c r="CD12" s="26">
        <v>2047</v>
      </c>
      <c r="CE12" s="26">
        <v>45</v>
      </c>
      <c r="CF12" s="61">
        <v>6.3</v>
      </c>
      <c r="CG12" s="26">
        <v>2</v>
      </c>
      <c r="CH12" s="26">
        <v>6</v>
      </c>
      <c r="CI12" s="26">
        <v>2.37</v>
      </c>
      <c r="CJ12" s="107">
        <v>11</v>
      </c>
      <c r="CK12" s="104">
        <v>4036</v>
      </c>
      <c r="CL12" s="26">
        <v>4086</v>
      </c>
      <c r="CM12" s="26">
        <v>31</v>
      </c>
      <c r="CN12" s="26">
        <v>15</v>
      </c>
      <c r="CO12" s="26">
        <v>512</v>
      </c>
      <c r="CP12" s="26">
        <v>323</v>
      </c>
      <c r="CQ12" s="26">
        <v>73.099999999999994</v>
      </c>
      <c r="CR12" s="26">
        <v>5.9</v>
      </c>
      <c r="CS12" s="26">
        <v>4.2</v>
      </c>
      <c r="CT12" s="78">
        <v>40.200000000000003</v>
      </c>
      <c r="CU12" s="26">
        <v>287</v>
      </c>
      <c r="CV12" s="26">
        <v>2577</v>
      </c>
      <c r="CW12" s="26">
        <v>58</v>
      </c>
      <c r="CX12" s="61">
        <v>3.8</v>
      </c>
      <c r="CY12" s="26">
        <v>1</v>
      </c>
      <c r="CZ12" s="26">
        <v>6</v>
      </c>
      <c r="DA12" s="26">
        <v>1.59</v>
      </c>
      <c r="DB12" s="107">
        <v>12</v>
      </c>
      <c r="DC12" s="104">
        <v>3783</v>
      </c>
      <c r="DD12" s="26">
        <v>3988</v>
      </c>
      <c r="DE12" s="26">
        <v>27</v>
      </c>
      <c r="DF12" s="26">
        <v>5</v>
      </c>
      <c r="DG12" s="26">
        <v>468</v>
      </c>
      <c r="DH12" s="26">
        <v>301</v>
      </c>
      <c r="DI12" s="26">
        <v>79.7</v>
      </c>
      <c r="DJ12" s="26">
        <v>6.3</v>
      </c>
      <c r="DK12" s="26">
        <v>2.8</v>
      </c>
      <c r="DL12" s="78">
        <v>54.5</v>
      </c>
      <c r="DM12" s="26">
        <v>178</v>
      </c>
      <c r="DN12" s="26">
        <v>2236</v>
      </c>
      <c r="DO12" s="26">
        <v>33</v>
      </c>
      <c r="DP12" s="73">
        <v>3.5</v>
      </c>
      <c r="DQ12" s="26">
        <v>2</v>
      </c>
      <c r="DR12" s="26">
        <v>1</v>
      </c>
      <c r="DS12" s="26">
        <v>1.51</v>
      </c>
      <c r="DT12" s="107">
        <v>4</v>
      </c>
      <c r="DU12" s="104">
        <v>3087</v>
      </c>
      <c r="DV12" s="26">
        <v>3400</v>
      </c>
      <c r="DW12" s="26">
        <v>29</v>
      </c>
      <c r="DX12" s="26">
        <v>9</v>
      </c>
      <c r="DY12" s="26">
        <v>413</v>
      </c>
      <c r="DZ12" s="26">
        <v>255</v>
      </c>
      <c r="EA12" s="26">
        <v>70.5</v>
      </c>
      <c r="EB12" s="26">
        <v>4.9000000000000004</v>
      </c>
      <c r="EC12" s="26">
        <v>3.4</v>
      </c>
      <c r="ED12" s="78">
        <v>41.1</v>
      </c>
      <c r="EE12" s="26">
        <v>88</v>
      </c>
      <c r="EF12" s="26">
        <v>1818</v>
      </c>
      <c r="EG12" s="26">
        <v>20</v>
      </c>
      <c r="EH12" s="73">
        <v>2.9</v>
      </c>
      <c r="EI12" s="26">
        <v>2</v>
      </c>
      <c r="EJ12" s="26">
        <v>0</v>
      </c>
      <c r="EK12" s="26">
        <v>0.93</v>
      </c>
      <c r="EL12" s="107">
        <v>3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224</v>
      </c>
      <c r="C13" s="152">
        <v>3.08</v>
      </c>
      <c r="D13" s="43" t="s">
        <v>151</v>
      </c>
      <c r="E13" s="14">
        <v>5</v>
      </c>
      <c r="F13" s="44">
        <v>35166</v>
      </c>
      <c r="G13" s="15">
        <v>29.482191780821918</v>
      </c>
      <c r="H13" s="15" t="s">
        <v>348</v>
      </c>
      <c r="I13" s="15">
        <v>24.06027397260274</v>
      </c>
      <c r="J13" s="15" t="s">
        <v>331</v>
      </c>
      <c r="K13" s="14">
        <v>78</v>
      </c>
      <c r="L13" s="14">
        <v>224</v>
      </c>
      <c r="M13" s="14">
        <v>4.8899999999999997</v>
      </c>
      <c r="N13" s="81">
        <v>6</v>
      </c>
      <c r="O13" s="167">
        <v>0.11466666666666667</v>
      </c>
      <c r="P13" s="168">
        <v>0</v>
      </c>
      <c r="Q13" s="168">
        <v>0.36263269639065815</v>
      </c>
      <c r="R13" s="168">
        <v>0.55518394648829428</v>
      </c>
      <c r="S13" s="168">
        <v>0.88663835347925513</v>
      </c>
      <c r="T13" s="169">
        <v>0.88663835347925513</v>
      </c>
      <c r="U13" s="169">
        <v>0.75364260045736686</v>
      </c>
      <c r="V13" s="169">
        <v>-1.7376194613379669E-3</v>
      </c>
      <c r="W13" s="169">
        <v>3.5557720409157334E-2</v>
      </c>
      <c r="X13" s="169">
        <v>3.5557720409157334E-2</v>
      </c>
      <c r="Y13" s="18">
        <v>3.0224062347783732E-2</v>
      </c>
      <c r="Z13" s="19">
        <v>22.402739726027399</v>
      </c>
      <c r="AA13" s="20">
        <v>78.350645266142067</v>
      </c>
      <c r="AB13" s="71">
        <v>0.625</v>
      </c>
      <c r="AC13" s="102">
        <v>12.225225225225225</v>
      </c>
      <c r="AD13" s="71">
        <v>0.74099999999999999</v>
      </c>
      <c r="AE13" s="71">
        <v>5.0999999999999997E-2</v>
      </c>
      <c r="AF13" s="71">
        <v>1.6E-2</v>
      </c>
      <c r="AG13" s="70">
        <v>0.59299999999999997</v>
      </c>
      <c r="AH13" s="20">
        <v>3</v>
      </c>
      <c r="AI13" s="20">
        <v>6.25E-2</v>
      </c>
      <c r="AJ13" s="76">
        <v>0.42</v>
      </c>
      <c r="AK13" s="21">
        <v>0</v>
      </c>
      <c r="AL13" s="21">
        <v>4</v>
      </c>
      <c r="AM13" s="21">
        <v>4</v>
      </c>
      <c r="AN13" s="21">
        <v>2</v>
      </c>
      <c r="AO13" s="21">
        <v>10</v>
      </c>
      <c r="AP13" s="21">
        <v>9</v>
      </c>
      <c r="AQ13" s="21">
        <v>0</v>
      </c>
      <c r="AR13" s="21">
        <v>0</v>
      </c>
      <c r="AS13" s="21">
        <v>0</v>
      </c>
      <c r="AT13" s="21">
        <v>0</v>
      </c>
      <c r="AU13" s="21">
        <v>1</v>
      </c>
      <c r="AV13" s="21">
        <v>0</v>
      </c>
      <c r="AW13" s="21">
        <v>7.88</v>
      </c>
      <c r="AX13" s="21">
        <v>5.91</v>
      </c>
      <c r="AY13" s="21">
        <v>0</v>
      </c>
      <c r="AZ13" s="130">
        <v>0</v>
      </c>
      <c r="BA13" s="104">
        <v>387</v>
      </c>
      <c r="BB13" s="26">
        <v>3375</v>
      </c>
      <c r="BC13" s="26">
        <v>1</v>
      </c>
      <c r="BD13" s="26">
        <v>4</v>
      </c>
      <c r="BE13" s="26">
        <v>79</v>
      </c>
      <c r="BF13" s="26">
        <v>49</v>
      </c>
      <c r="BG13" s="26">
        <v>67.5</v>
      </c>
      <c r="BH13" s="26">
        <v>1.2</v>
      </c>
      <c r="BI13" s="26">
        <v>4.3</v>
      </c>
      <c r="BJ13" s="78">
        <v>12.5</v>
      </c>
      <c r="BK13" s="26">
        <v>101</v>
      </c>
      <c r="BL13" s="26">
        <v>1982</v>
      </c>
      <c r="BM13" s="26">
        <v>17</v>
      </c>
      <c r="BN13" s="61">
        <v>4.5999999999999996</v>
      </c>
      <c r="BO13" s="26">
        <v>5</v>
      </c>
      <c r="BP13" s="26">
        <v>1</v>
      </c>
      <c r="BQ13" s="26">
        <v>1.68</v>
      </c>
      <c r="BR13" s="107">
        <v>3</v>
      </c>
      <c r="BS13" s="104"/>
      <c r="BT13" s="26">
        <v>1</v>
      </c>
      <c r="BU13" s="26"/>
      <c r="BV13" s="26"/>
      <c r="BW13" s="26"/>
      <c r="BX13" s="26"/>
      <c r="BY13" s="26"/>
      <c r="BZ13" s="26"/>
      <c r="CA13" s="26"/>
      <c r="CB13" s="78"/>
      <c r="CC13" s="26"/>
      <c r="CD13" s="26">
        <v>1</v>
      </c>
      <c r="CE13" s="26"/>
      <c r="CF13" s="61"/>
      <c r="CG13" s="26"/>
      <c r="CH13" s="26"/>
      <c r="CI13" s="26"/>
      <c r="CJ13" s="107"/>
      <c r="CK13" s="104">
        <v>854</v>
      </c>
      <c r="CL13" s="26">
        <v>2355</v>
      </c>
      <c r="CM13" s="26">
        <v>4</v>
      </c>
      <c r="CN13" s="26">
        <v>4</v>
      </c>
      <c r="CO13" s="26">
        <v>135</v>
      </c>
      <c r="CP13" s="26">
        <v>83</v>
      </c>
      <c r="CQ13" s="26">
        <v>71.400000000000006</v>
      </c>
      <c r="CR13" s="26">
        <v>2.9</v>
      </c>
      <c r="CS13" s="26">
        <v>3.9</v>
      </c>
      <c r="CT13" s="78">
        <v>19</v>
      </c>
      <c r="CU13" s="26">
        <v>56</v>
      </c>
      <c r="CV13" s="26">
        <v>1777</v>
      </c>
      <c r="CW13" s="26">
        <v>3</v>
      </c>
      <c r="CX13" s="61">
        <v>5.6</v>
      </c>
      <c r="CY13" s="26">
        <v>0</v>
      </c>
      <c r="CZ13" s="26">
        <v>0</v>
      </c>
      <c r="DA13" s="26">
        <v>1.6</v>
      </c>
      <c r="DB13" s="107">
        <v>1</v>
      </c>
      <c r="DC13" s="104">
        <v>1660</v>
      </c>
      <c r="DD13" s="26">
        <v>2990</v>
      </c>
      <c r="DE13" s="26">
        <v>10</v>
      </c>
      <c r="DF13" s="26">
        <v>4</v>
      </c>
      <c r="DG13" s="26">
        <v>224</v>
      </c>
      <c r="DH13" s="26">
        <v>140</v>
      </c>
      <c r="DI13" s="26">
        <v>70.400000000000006</v>
      </c>
      <c r="DJ13" s="26">
        <v>3</v>
      </c>
      <c r="DK13" s="26">
        <v>1.6</v>
      </c>
      <c r="DL13" s="78">
        <v>59.3</v>
      </c>
      <c r="DM13" s="26">
        <v>-4</v>
      </c>
      <c r="DN13" s="26">
        <v>2302</v>
      </c>
      <c r="DO13" s="26">
        <v>9</v>
      </c>
      <c r="DP13" s="73">
        <v>-0.3</v>
      </c>
      <c r="DQ13" s="26">
        <v>0</v>
      </c>
      <c r="DR13" s="26">
        <v>0</v>
      </c>
      <c r="DS13" s="26">
        <v>0.25</v>
      </c>
      <c r="DT13" s="107">
        <v>0</v>
      </c>
      <c r="DU13" s="104">
        <v>2714</v>
      </c>
      <c r="DV13" s="26">
        <v>3061</v>
      </c>
      <c r="DW13" s="26">
        <v>28</v>
      </c>
      <c r="DX13" s="26">
        <v>3</v>
      </c>
      <c r="DY13" s="26">
        <v>359</v>
      </c>
      <c r="DZ13" s="26">
        <v>222</v>
      </c>
      <c r="EA13" s="26">
        <v>74.099999999999994</v>
      </c>
      <c r="EB13" s="26">
        <v>5.0999999999999996</v>
      </c>
      <c r="EC13" s="26">
        <v>2.2000000000000002</v>
      </c>
      <c r="ED13" s="78">
        <v>52.9</v>
      </c>
      <c r="EE13" s="26">
        <v>73</v>
      </c>
      <c r="EF13" s="26">
        <v>2053</v>
      </c>
      <c r="EG13" s="26">
        <v>16</v>
      </c>
      <c r="EH13" s="73">
        <v>3</v>
      </c>
      <c r="EI13" s="26">
        <v>1</v>
      </c>
      <c r="EJ13" s="26">
        <v>1</v>
      </c>
      <c r="EK13" s="26">
        <v>0.42</v>
      </c>
      <c r="EL13" s="107">
        <v>1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229</v>
      </c>
      <c r="C14" s="152">
        <v>2.5042968750000001</v>
      </c>
      <c r="D14" s="43" t="s">
        <v>235</v>
      </c>
      <c r="E14" s="14">
        <v>7</v>
      </c>
      <c r="F14" s="44">
        <v>35935</v>
      </c>
      <c r="G14" s="15">
        <v>27.375342465753423</v>
      </c>
      <c r="H14" s="15" t="s">
        <v>336</v>
      </c>
      <c r="I14" s="15">
        <v>21.953424657534246</v>
      </c>
      <c r="J14" s="15" t="s">
        <v>329</v>
      </c>
      <c r="K14" s="14">
        <v>75</v>
      </c>
      <c r="L14" s="14">
        <v>215</v>
      </c>
      <c r="M14" s="14">
        <v>4.54</v>
      </c>
      <c r="N14" s="81">
        <v>7</v>
      </c>
      <c r="O14" s="167">
        <v>0</v>
      </c>
      <c r="P14" s="168">
        <v>0</v>
      </c>
      <c r="Q14" s="168">
        <v>7.818052594171997E-3</v>
      </c>
      <c r="R14" s="168">
        <v>0.89203499079189685</v>
      </c>
      <c r="S14" s="168">
        <v>0.81784018987341767</v>
      </c>
      <c r="T14" s="169">
        <v>0.85493759033265726</v>
      </c>
      <c r="U14" s="169">
        <v>0.641203192749493</v>
      </c>
      <c r="V14" s="169">
        <v>0.22743397713835239</v>
      </c>
      <c r="W14" s="169">
        <v>0.21095772217428818</v>
      </c>
      <c r="X14" s="169">
        <v>0.21919584965632027</v>
      </c>
      <c r="Y14" s="18">
        <v>0.16439688724224022</v>
      </c>
      <c r="Z14" s="19">
        <v>20.295890410958904</v>
      </c>
      <c r="AA14" s="20">
        <v>101.21503838570821</v>
      </c>
      <c r="AB14" s="71">
        <v>0.63796477495107629</v>
      </c>
      <c r="AC14" s="102">
        <v>12.684049079754601</v>
      </c>
      <c r="AD14" s="71">
        <v>0.72</v>
      </c>
      <c r="AE14" s="71">
        <v>5.5E-2</v>
      </c>
      <c r="AF14" s="71">
        <v>4.4000000000000004E-2</v>
      </c>
      <c r="AG14" s="70">
        <v>0.41899999999999998</v>
      </c>
      <c r="AH14" s="20">
        <v>5.6</v>
      </c>
      <c r="AI14" s="20">
        <v>6.25E-2</v>
      </c>
      <c r="AJ14" s="76">
        <v>2.67</v>
      </c>
      <c r="AK14" s="21">
        <v>4</v>
      </c>
      <c r="AL14" s="21">
        <v>5</v>
      </c>
      <c r="AM14" s="21">
        <v>2</v>
      </c>
      <c r="AN14" s="21">
        <v>3</v>
      </c>
      <c r="AO14" s="21">
        <v>1</v>
      </c>
      <c r="AP14" s="21">
        <v>0</v>
      </c>
      <c r="AQ14" s="21">
        <v>7</v>
      </c>
      <c r="AR14" s="21">
        <v>5</v>
      </c>
      <c r="AS14" s="21">
        <v>0</v>
      </c>
      <c r="AT14" s="21">
        <v>5</v>
      </c>
      <c r="AU14" s="21">
        <v>1</v>
      </c>
      <c r="AV14" s="21">
        <v>0</v>
      </c>
      <c r="AW14" s="21">
        <v>3.6</v>
      </c>
      <c r="AX14" s="21">
        <v>3.6</v>
      </c>
      <c r="AY14" s="21">
        <v>0.63749999999999996</v>
      </c>
      <c r="AZ14" s="130">
        <v>0.47812499999999997</v>
      </c>
      <c r="BA14" s="104"/>
      <c r="BB14" s="26">
        <v>1</v>
      </c>
      <c r="BC14" s="26"/>
      <c r="BD14" s="26"/>
      <c r="BE14" s="26"/>
      <c r="BF14" s="26"/>
      <c r="BG14" s="26"/>
      <c r="BH14" s="26"/>
      <c r="BI14" s="26"/>
      <c r="BJ14" s="78"/>
      <c r="BK14" s="26"/>
      <c r="BL14" s="26">
        <v>1</v>
      </c>
      <c r="BM14" s="26"/>
      <c r="BN14" s="61"/>
      <c r="BO14" s="26"/>
      <c r="BP14" s="26"/>
      <c r="BQ14" s="26"/>
      <c r="BR14" s="107"/>
      <c r="BS14" s="104"/>
      <c r="BT14" s="26">
        <v>1</v>
      </c>
      <c r="BU14" s="26"/>
      <c r="BV14" s="26"/>
      <c r="BW14" s="26"/>
      <c r="BX14" s="26"/>
      <c r="BY14" s="26"/>
      <c r="BZ14" s="26"/>
      <c r="CA14" s="26"/>
      <c r="CB14" s="78"/>
      <c r="CC14" s="26"/>
      <c r="CD14" s="26">
        <v>1</v>
      </c>
      <c r="CE14" s="26"/>
      <c r="CF14" s="61"/>
      <c r="CG14" s="26"/>
      <c r="CH14" s="26"/>
      <c r="CI14" s="26"/>
      <c r="CJ14" s="107"/>
      <c r="CK14" s="104">
        <v>22</v>
      </c>
      <c r="CL14" s="26">
        <v>2814</v>
      </c>
      <c r="CM14" s="26">
        <v>1</v>
      </c>
      <c r="CN14" s="26">
        <v>0</v>
      </c>
      <c r="CO14" s="26">
        <v>9</v>
      </c>
      <c r="CP14" s="26">
        <v>5</v>
      </c>
      <c r="CQ14" s="26">
        <v>55.6</v>
      </c>
      <c r="CR14" s="26">
        <v>0</v>
      </c>
      <c r="CS14" s="26">
        <v>10</v>
      </c>
      <c r="CT14" s="78">
        <v>28.5</v>
      </c>
      <c r="CU14" s="26">
        <v>134</v>
      </c>
      <c r="CV14" s="26">
        <v>4130</v>
      </c>
      <c r="CW14" s="26">
        <v>17</v>
      </c>
      <c r="CX14" s="61">
        <v>7.4</v>
      </c>
      <c r="CY14" s="26">
        <v>1</v>
      </c>
      <c r="CZ14" s="26">
        <v>2</v>
      </c>
      <c r="DA14" s="26">
        <v>3.94</v>
      </c>
      <c r="DB14" s="107">
        <v>3</v>
      </c>
      <c r="DC14" s="104">
        <v>3875</v>
      </c>
      <c r="DD14" s="26">
        <v>4344</v>
      </c>
      <c r="DE14" s="26">
        <v>36</v>
      </c>
      <c r="DF14" s="26">
        <v>10</v>
      </c>
      <c r="DG14" s="26">
        <v>487</v>
      </c>
      <c r="DH14" s="26">
        <v>285</v>
      </c>
      <c r="DI14" s="26">
        <v>67.2</v>
      </c>
      <c r="DJ14" s="26">
        <v>4.9000000000000004</v>
      </c>
      <c r="DK14" s="26">
        <v>4.4000000000000004</v>
      </c>
      <c r="DL14" s="78">
        <v>41.9</v>
      </c>
      <c r="DM14" s="26">
        <v>577</v>
      </c>
      <c r="DN14" s="26">
        <v>2537</v>
      </c>
      <c r="DO14" s="26">
        <v>67</v>
      </c>
      <c r="DP14" s="73">
        <v>5.6</v>
      </c>
      <c r="DQ14" s="26">
        <v>4</v>
      </c>
      <c r="DR14" s="26">
        <v>3</v>
      </c>
      <c r="DS14" s="26">
        <v>2.67</v>
      </c>
      <c r="DT14" s="107">
        <v>16</v>
      </c>
      <c r="DU14" s="104">
        <v>4135</v>
      </c>
      <c r="DV14" s="26">
        <v>5056</v>
      </c>
      <c r="DW14" s="26">
        <v>33</v>
      </c>
      <c r="DX14" s="26">
        <v>14</v>
      </c>
      <c r="DY14" s="26">
        <v>511</v>
      </c>
      <c r="DZ14" s="26">
        <v>326</v>
      </c>
      <c r="EA14" s="26">
        <v>72</v>
      </c>
      <c r="EB14" s="26">
        <v>5.5</v>
      </c>
      <c r="EC14" s="26">
        <v>5</v>
      </c>
      <c r="ED14" s="78">
        <v>37.5</v>
      </c>
      <c r="EE14" s="26">
        <v>489</v>
      </c>
      <c r="EF14" s="26">
        <v>2318</v>
      </c>
      <c r="EG14" s="26">
        <v>64</v>
      </c>
      <c r="EH14" s="73">
        <v>5.4</v>
      </c>
      <c r="EI14" s="26">
        <v>7</v>
      </c>
      <c r="EJ14" s="26">
        <v>4</v>
      </c>
      <c r="EK14" s="26">
        <v>1.36</v>
      </c>
      <c r="EL14" s="107">
        <v>16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223</v>
      </c>
      <c r="C15" s="152">
        <v>2.4312499999999999</v>
      </c>
      <c r="D15" s="43" t="s">
        <v>157</v>
      </c>
      <c r="E15" s="14">
        <v>10</v>
      </c>
      <c r="F15" s="44">
        <v>35854</v>
      </c>
      <c r="G15" s="15">
        <v>27.597260273972601</v>
      </c>
      <c r="H15" s="15" t="s">
        <v>348</v>
      </c>
      <c r="I15" s="15">
        <v>22.175342465753424</v>
      </c>
      <c r="J15" s="15" t="s">
        <v>331</v>
      </c>
      <c r="K15" s="14">
        <v>76</v>
      </c>
      <c r="L15" s="14">
        <v>229</v>
      </c>
      <c r="M15" s="14">
        <v>4.8899999999999997</v>
      </c>
      <c r="N15" s="81">
        <v>4</v>
      </c>
      <c r="O15" s="167">
        <v>0</v>
      </c>
      <c r="P15" s="168">
        <v>0.76962771839292299</v>
      </c>
      <c r="Q15" s="168">
        <v>0.45390070921985815</v>
      </c>
      <c r="R15" s="168">
        <v>0.83844708829054482</v>
      </c>
      <c r="S15" s="168">
        <v>0.92592592592592593</v>
      </c>
      <c r="T15" s="169">
        <v>0.92592592592592593</v>
      </c>
      <c r="U15" s="169">
        <v>0.55555555555555558</v>
      </c>
      <c r="V15" s="169">
        <v>7.6757752533005838E-3</v>
      </c>
      <c r="W15" s="169">
        <v>1.5915119363395226E-2</v>
      </c>
      <c r="X15" s="169">
        <v>1.5915119363395226E-2</v>
      </c>
      <c r="Y15" s="18">
        <v>9.5490716180371346E-3</v>
      </c>
      <c r="Z15" s="19">
        <v>18.517808219178082</v>
      </c>
      <c r="AA15" s="20">
        <v>80.099543597975597</v>
      </c>
      <c r="AB15" s="71">
        <v>0.64939024390243905</v>
      </c>
      <c r="AC15" s="102">
        <v>12.318840579710145</v>
      </c>
      <c r="AD15" s="71">
        <v>0.71</v>
      </c>
      <c r="AE15" s="71">
        <v>3.7999999999999999E-2</v>
      </c>
      <c r="AF15" s="71">
        <v>4.5999999999999999E-2</v>
      </c>
      <c r="AG15" s="70">
        <v>0.41700000000000004</v>
      </c>
      <c r="AH15" s="20">
        <v>1.5</v>
      </c>
      <c r="AI15" s="20">
        <v>0.04</v>
      </c>
      <c r="AJ15" s="76">
        <v>1.21</v>
      </c>
      <c r="AK15" s="21">
        <v>9</v>
      </c>
      <c r="AL15" s="21">
        <v>4</v>
      </c>
      <c r="AM15" s="21">
        <v>1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3</v>
      </c>
      <c r="AV15" s="21">
        <v>0</v>
      </c>
      <c r="AW15" s="21">
        <v>1.75</v>
      </c>
      <c r="AX15" s="21">
        <v>1.3125</v>
      </c>
      <c r="AY15" s="21">
        <v>0</v>
      </c>
      <c r="AZ15" s="130">
        <v>0</v>
      </c>
      <c r="BA15" s="104"/>
      <c r="BB15" s="26">
        <v>1</v>
      </c>
      <c r="BC15" s="26"/>
      <c r="BD15" s="26"/>
      <c r="BE15" s="26"/>
      <c r="BF15" s="26"/>
      <c r="BG15" s="26"/>
      <c r="BH15" s="26"/>
      <c r="BI15" s="26"/>
      <c r="BJ15" s="78"/>
      <c r="BK15" s="26"/>
      <c r="BL15" s="26">
        <v>1</v>
      </c>
      <c r="BM15" s="26"/>
      <c r="BN15" s="61"/>
      <c r="BO15" s="26"/>
      <c r="BP15" s="26"/>
      <c r="BQ15" s="26"/>
      <c r="BR15" s="107"/>
      <c r="BS15" s="104">
        <v>2088</v>
      </c>
      <c r="BT15" s="26">
        <v>2713</v>
      </c>
      <c r="BU15" s="26">
        <v>16</v>
      </c>
      <c r="BV15" s="26">
        <v>15</v>
      </c>
      <c r="BW15" s="26">
        <v>325</v>
      </c>
      <c r="BX15" s="26">
        <v>182</v>
      </c>
      <c r="BY15" s="26">
        <v>65</v>
      </c>
      <c r="BZ15" s="26">
        <v>4.3</v>
      </c>
      <c r="CA15" s="26">
        <v>6</v>
      </c>
      <c r="CB15" s="78">
        <v>28.8</v>
      </c>
      <c r="CC15" s="26">
        <v>99</v>
      </c>
      <c r="CD15" s="26">
        <v>2392</v>
      </c>
      <c r="CE15" s="26">
        <v>18</v>
      </c>
      <c r="CF15" s="61">
        <v>3.2</v>
      </c>
      <c r="CG15" s="26">
        <v>0</v>
      </c>
      <c r="CH15" s="26">
        <v>0</v>
      </c>
      <c r="CI15" s="26">
        <v>1.68</v>
      </c>
      <c r="CJ15" s="107">
        <v>3</v>
      </c>
      <c r="CK15" s="104">
        <v>1280</v>
      </c>
      <c r="CL15" s="26">
        <v>2820</v>
      </c>
      <c r="CM15" s="26">
        <v>9</v>
      </c>
      <c r="CN15" s="26">
        <v>7</v>
      </c>
      <c r="CO15" s="26">
        <v>213</v>
      </c>
      <c r="CP15" s="26">
        <v>97</v>
      </c>
      <c r="CQ15" s="26">
        <v>57.2</v>
      </c>
      <c r="CR15" s="26">
        <v>7.1</v>
      </c>
      <c r="CS15" s="26">
        <v>4.9000000000000004</v>
      </c>
      <c r="CT15" s="78">
        <v>24.5</v>
      </c>
      <c r="CU15" s="26">
        <v>49</v>
      </c>
      <c r="CV15" s="26">
        <v>2048</v>
      </c>
      <c r="CW15" s="26">
        <v>10</v>
      </c>
      <c r="CX15" s="61">
        <v>2.9</v>
      </c>
      <c r="CY15" s="26">
        <v>0</v>
      </c>
      <c r="CZ15" s="26">
        <v>0</v>
      </c>
      <c r="DA15" s="26">
        <v>1.59</v>
      </c>
      <c r="DB15" s="107">
        <v>0</v>
      </c>
      <c r="DC15" s="104">
        <v>2678</v>
      </c>
      <c r="DD15" s="26">
        <v>3194</v>
      </c>
      <c r="DE15" s="26">
        <v>25</v>
      </c>
      <c r="DF15" s="26">
        <v>7</v>
      </c>
      <c r="DG15" s="26">
        <v>328</v>
      </c>
      <c r="DH15" s="26">
        <v>213</v>
      </c>
      <c r="DI15" s="26">
        <v>71</v>
      </c>
      <c r="DJ15" s="26">
        <v>3.5</v>
      </c>
      <c r="DK15" s="26">
        <v>4.8</v>
      </c>
      <c r="DL15" s="78">
        <v>41.7</v>
      </c>
      <c r="DM15" s="26">
        <v>25</v>
      </c>
      <c r="DN15" s="26">
        <v>3257</v>
      </c>
      <c r="DO15" s="26">
        <v>25</v>
      </c>
      <c r="DP15" s="73">
        <v>1</v>
      </c>
      <c r="DQ15" s="26">
        <v>1</v>
      </c>
      <c r="DR15" s="26">
        <v>1</v>
      </c>
      <c r="DS15" s="26">
        <v>0.96</v>
      </c>
      <c r="DT15" s="107">
        <v>1</v>
      </c>
      <c r="DU15" s="104">
        <v>2550</v>
      </c>
      <c r="DV15" s="26">
        <v>2754</v>
      </c>
      <c r="DW15" s="26">
        <v>14</v>
      </c>
      <c r="DX15" s="26">
        <v>5</v>
      </c>
      <c r="DY15" s="26">
        <v>357</v>
      </c>
      <c r="DZ15" s="26">
        <v>207</v>
      </c>
      <c r="EA15" s="26">
        <v>70.099999999999994</v>
      </c>
      <c r="EB15" s="26">
        <v>3.8</v>
      </c>
      <c r="EC15" s="26">
        <v>4.5999999999999996</v>
      </c>
      <c r="ED15" s="78">
        <v>32.700000000000003</v>
      </c>
      <c r="EE15" s="26">
        <v>36</v>
      </c>
      <c r="EF15" s="26">
        <v>2262</v>
      </c>
      <c r="EG15" s="26">
        <v>19</v>
      </c>
      <c r="EH15" s="73">
        <v>1.5</v>
      </c>
      <c r="EI15" s="26">
        <v>2</v>
      </c>
      <c r="EJ15" s="26">
        <v>0</v>
      </c>
      <c r="EK15" s="26">
        <v>1.21</v>
      </c>
      <c r="EL15" s="107">
        <v>1</v>
      </c>
    </row>
    <row r="16" spans="1:148" x14ac:dyDescent="0.2">
      <c r="A16" s="150">
        <v>14</v>
      </c>
      <c r="B16" s="151" t="s">
        <v>232</v>
      </c>
      <c r="C16" s="152">
        <v>2.30765625</v>
      </c>
      <c r="D16" s="43" t="s">
        <v>102</v>
      </c>
      <c r="E16" s="14">
        <v>2</v>
      </c>
      <c r="F16" s="44">
        <v>35362</v>
      </c>
      <c r="G16" s="15">
        <v>28.945205479452056</v>
      </c>
      <c r="H16" s="15" t="s">
        <v>349</v>
      </c>
      <c r="I16" s="15">
        <v>23.523287671232875</v>
      </c>
      <c r="J16" s="15" t="s">
        <v>329</v>
      </c>
      <c r="K16" s="14">
        <v>74</v>
      </c>
      <c r="L16" s="14">
        <v>213</v>
      </c>
      <c r="M16" s="14">
        <v>4.95</v>
      </c>
      <c r="N16" s="81">
        <v>0</v>
      </c>
      <c r="O16" s="167">
        <v>0</v>
      </c>
      <c r="P16" s="168">
        <v>0.14280359820089955</v>
      </c>
      <c r="Q16" s="168">
        <v>1.0014295925661187</v>
      </c>
      <c r="R16" s="168">
        <v>0.72308781869688388</v>
      </c>
      <c r="S16" s="168">
        <v>0.96480201131363919</v>
      </c>
      <c r="T16" s="169">
        <v>0.98311580193987891</v>
      </c>
      <c r="U16" s="169">
        <v>0.98311580193987891</v>
      </c>
      <c r="V16" s="169">
        <v>0.16903719912472648</v>
      </c>
      <c r="W16" s="169">
        <v>0.25276548672566373</v>
      </c>
      <c r="X16" s="169">
        <v>0.25276548672566373</v>
      </c>
      <c r="Y16" s="18">
        <v>0.25276548672566373</v>
      </c>
      <c r="Z16" s="19">
        <v>20.865753424657534</v>
      </c>
      <c r="AA16" s="20">
        <v>70.955947443504371</v>
      </c>
      <c r="AB16" s="71">
        <v>0.597254004576659</v>
      </c>
      <c r="AC16" s="102">
        <v>11.762452107279694</v>
      </c>
      <c r="AD16" s="71">
        <v>0.70599999999999996</v>
      </c>
      <c r="AE16" s="71">
        <v>4.0999999999999995E-2</v>
      </c>
      <c r="AF16" s="71">
        <v>3.2000000000000001E-2</v>
      </c>
      <c r="AG16" s="70">
        <v>0.51200000000000001</v>
      </c>
      <c r="AH16" s="20">
        <v>4.4000000000000004</v>
      </c>
      <c r="AI16" s="20">
        <v>3.7735849056603772E-2</v>
      </c>
      <c r="AJ16" s="76">
        <v>2.14</v>
      </c>
      <c r="AK16" s="21">
        <v>3</v>
      </c>
      <c r="AL16" s="21">
        <v>4</v>
      </c>
      <c r="AM16" s="21">
        <v>0</v>
      </c>
      <c r="AN16" s="21">
        <v>0</v>
      </c>
      <c r="AO16" s="21">
        <v>6</v>
      </c>
      <c r="AP16" s="21">
        <v>6</v>
      </c>
      <c r="AQ16" s="21">
        <v>9</v>
      </c>
      <c r="AR16" s="21">
        <v>2</v>
      </c>
      <c r="AS16" s="21">
        <v>0</v>
      </c>
      <c r="AT16" s="21">
        <v>3</v>
      </c>
      <c r="AU16" s="21">
        <v>0</v>
      </c>
      <c r="AV16" s="21">
        <v>0</v>
      </c>
      <c r="AW16" s="21">
        <v>4.2200000000000006</v>
      </c>
      <c r="AX16" s="21">
        <v>4.2200000000000006</v>
      </c>
      <c r="AY16" s="21">
        <v>0.52500000000000002</v>
      </c>
      <c r="AZ16" s="130">
        <v>0.39375000000000004</v>
      </c>
      <c r="BA16" s="104"/>
      <c r="BB16" s="26">
        <v>1</v>
      </c>
      <c r="BC16" s="26"/>
      <c r="BD16" s="26"/>
      <c r="BE16" s="26"/>
      <c r="BF16" s="26"/>
      <c r="BG16" s="26"/>
      <c r="BH16" s="26"/>
      <c r="BI16" s="26"/>
      <c r="BJ16" s="78"/>
      <c r="BK16" s="26"/>
      <c r="BL16" s="26">
        <v>1</v>
      </c>
      <c r="BM16" s="26"/>
      <c r="BN16" s="61"/>
      <c r="BO16" s="26"/>
      <c r="BP16" s="26"/>
      <c r="BQ16" s="26"/>
      <c r="BR16" s="107"/>
      <c r="BS16" s="104">
        <v>381</v>
      </c>
      <c r="BT16" s="26">
        <v>2668</v>
      </c>
      <c r="BU16" s="26">
        <v>2</v>
      </c>
      <c r="BV16" s="26">
        <v>1</v>
      </c>
      <c r="BW16" s="26">
        <v>58</v>
      </c>
      <c r="BX16" s="26">
        <v>31</v>
      </c>
      <c r="BY16" s="26">
        <v>62.3</v>
      </c>
      <c r="BZ16" s="26">
        <v>6.6</v>
      </c>
      <c r="CA16" s="26">
        <v>3.9</v>
      </c>
      <c r="CB16" s="78">
        <v>25.7</v>
      </c>
      <c r="CC16" s="26">
        <v>165</v>
      </c>
      <c r="CD16" s="26">
        <v>2242</v>
      </c>
      <c r="CE16" s="26">
        <v>7</v>
      </c>
      <c r="CF16" s="61">
        <v>9.1999999999999993</v>
      </c>
      <c r="CG16" s="26">
        <v>0</v>
      </c>
      <c r="CH16" s="26">
        <v>0</v>
      </c>
      <c r="CI16" s="26">
        <v>3.72</v>
      </c>
      <c r="CJ16" s="107">
        <v>7</v>
      </c>
      <c r="CK16" s="104">
        <v>2802</v>
      </c>
      <c r="CL16" s="26">
        <v>2798</v>
      </c>
      <c r="CM16" s="26">
        <v>20</v>
      </c>
      <c r="CN16" s="26">
        <v>7</v>
      </c>
      <c r="CO16" s="26">
        <v>420</v>
      </c>
      <c r="CP16" s="26">
        <v>248</v>
      </c>
      <c r="CQ16" s="26">
        <v>68.400000000000006</v>
      </c>
      <c r="CR16" s="26">
        <v>2.4</v>
      </c>
      <c r="CS16" s="26">
        <v>4.5</v>
      </c>
      <c r="CT16" s="78">
        <v>25.9</v>
      </c>
      <c r="CU16" s="26">
        <v>636</v>
      </c>
      <c r="CV16" s="26">
        <v>2326</v>
      </c>
      <c r="CW16" s="26">
        <v>74</v>
      </c>
      <c r="CX16" s="61">
        <v>5.5</v>
      </c>
      <c r="CY16" s="26">
        <v>5</v>
      </c>
      <c r="CZ16" s="26">
        <v>4</v>
      </c>
      <c r="DA16" s="26">
        <v>2.7</v>
      </c>
      <c r="DB16" s="107">
        <v>23</v>
      </c>
      <c r="DC16" s="104">
        <v>2042</v>
      </c>
      <c r="DD16" s="26">
        <v>2824</v>
      </c>
      <c r="DE16" s="26">
        <v>8</v>
      </c>
      <c r="DF16" s="26">
        <v>11</v>
      </c>
      <c r="DG16" s="26">
        <v>342</v>
      </c>
      <c r="DH16" s="26">
        <v>186</v>
      </c>
      <c r="DI16" s="26">
        <v>63.8</v>
      </c>
      <c r="DJ16" s="26">
        <v>2.8</v>
      </c>
      <c r="DK16" s="26">
        <v>4.4000000000000004</v>
      </c>
      <c r="DL16" s="78">
        <v>42.9</v>
      </c>
      <c r="DM16" s="26">
        <v>309</v>
      </c>
      <c r="DN16" s="26">
        <v>1828</v>
      </c>
      <c r="DO16" s="26">
        <v>53</v>
      </c>
      <c r="DP16" s="73">
        <v>3.8</v>
      </c>
      <c r="DQ16" s="26">
        <v>2</v>
      </c>
      <c r="DR16" s="26">
        <v>2</v>
      </c>
      <c r="DS16" s="26">
        <v>2.14</v>
      </c>
      <c r="DT16" s="107">
        <v>11</v>
      </c>
      <c r="DU16" s="104">
        <v>3070</v>
      </c>
      <c r="DV16" s="26">
        <v>3182</v>
      </c>
      <c r="DW16" s="26">
        <v>17</v>
      </c>
      <c r="DX16" s="26">
        <v>13</v>
      </c>
      <c r="DY16" s="26">
        <v>437</v>
      </c>
      <c r="DZ16" s="26">
        <v>261</v>
      </c>
      <c r="EA16" s="26">
        <v>70.599999999999994</v>
      </c>
      <c r="EB16" s="26">
        <v>4.0999999999999996</v>
      </c>
      <c r="EC16" s="26">
        <v>3.2</v>
      </c>
      <c r="ED16" s="78">
        <v>51.2</v>
      </c>
      <c r="EE16" s="26">
        <v>457</v>
      </c>
      <c r="EF16" s="26">
        <v>1808</v>
      </c>
      <c r="EG16" s="26">
        <v>81</v>
      </c>
      <c r="EH16" s="73">
        <v>4.4000000000000004</v>
      </c>
      <c r="EI16" s="26">
        <v>3</v>
      </c>
      <c r="EJ16" s="26">
        <v>2</v>
      </c>
      <c r="EK16" s="26">
        <v>2</v>
      </c>
      <c r="EL16" s="107">
        <v>13</v>
      </c>
      <c r="EN16" s="17"/>
    </row>
    <row r="17" spans="1:144" x14ac:dyDescent="0.2">
      <c r="A17" s="150">
        <v>15</v>
      </c>
      <c r="B17" s="151" t="s">
        <v>233</v>
      </c>
      <c r="C17" s="152">
        <v>2.24125</v>
      </c>
      <c r="D17" s="43" t="s">
        <v>105</v>
      </c>
      <c r="E17" s="14">
        <v>1</v>
      </c>
      <c r="F17" s="44">
        <v>35333</v>
      </c>
      <c r="G17" s="15">
        <v>29.024657534246575</v>
      </c>
      <c r="H17" s="15" t="s">
        <v>348</v>
      </c>
      <c r="I17" s="15">
        <v>23.602739726027398</v>
      </c>
      <c r="J17" s="15" t="s">
        <v>330</v>
      </c>
      <c r="K17" s="14">
        <v>74</v>
      </c>
      <c r="L17" s="14">
        <v>229</v>
      </c>
      <c r="M17" s="14">
        <v>4.6900000000000004</v>
      </c>
      <c r="N17" s="81">
        <v>0</v>
      </c>
      <c r="O17" s="167">
        <v>6.1671996345363175E-3</v>
      </c>
      <c r="P17" s="168">
        <v>9.5827510481133957E-3</v>
      </c>
      <c r="Q17" s="168">
        <v>0.84470730967546259</v>
      </c>
      <c r="R17" s="168">
        <v>0.11028708133971292</v>
      </c>
      <c r="S17" s="168">
        <v>0.82927742418569828</v>
      </c>
      <c r="T17" s="169">
        <v>0.83699236693058043</v>
      </c>
      <c r="U17" s="169">
        <v>0.83699236693058043</v>
      </c>
      <c r="V17" s="169">
        <v>4.0858546677010603E-2</v>
      </c>
      <c r="W17" s="169">
        <v>0.18890554722638681</v>
      </c>
      <c r="X17" s="169">
        <v>0.18890554722638681</v>
      </c>
      <c r="Y17" s="18">
        <v>0.18890554722638681</v>
      </c>
      <c r="Z17" s="19">
        <v>20.945205479452056</v>
      </c>
      <c r="AA17" s="20">
        <v>94.6616580593371</v>
      </c>
      <c r="AB17" s="71">
        <v>0.66666666666666663</v>
      </c>
      <c r="AC17" s="102">
        <v>12.237569060773481</v>
      </c>
      <c r="AD17" s="71">
        <v>0.7390000000000001</v>
      </c>
      <c r="AE17" s="71">
        <v>5.5E-2</v>
      </c>
      <c r="AF17" s="71">
        <v>1.6E-2</v>
      </c>
      <c r="AG17" s="70">
        <v>0.46899999999999997</v>
      </c>
      <c r="AH17" s="20">
        <v>6.1</v>
      </c>
      <c r="AI17" s="20">
        <v>0.25</v>
      </c>
      <c r="AJ17" s="76">
        <v>4.58</v>
      </c>
      <c r="AK17" s="21">
        <v>3</v>
      </c>
      <c r="AL17" s="21">
        <v>4</v>
      </c>
      <c r="AM17" s="21">
        <v>3</v>
      </c>
      <c r="AN17" s="21">
        <v>3</v>
      </c>
      <c r="AO17" s="21">
        <v>10</v>
      </c>
      <c r="AP17" s="21">
        <v>3</v>
      </c>
      <c r="AQ17" s="21">
        <v>7</v>
      </c>
      <c r="AR17" s="21">
        <v>6</v>
      </c>
      <c r="AS17" s="21">
        <v>8</v>
      </c>
      <c r="AT17" s="21">
        <v>10</v>
      </c>
      <c r="AU17" s="21">
        <v>0</v>
      </c>
      <c r="AV17" s="21">
        <v>0</v>
      </c>
      <c r="AW17" s="21">
        <v>6.51</v>
      </c>
      <c r="AX17" s="21">
        <v>4.8825000000000003</v>
      </c>
      <c r="AY17" s="21">
        <v>1.1625000000000001</v>
      </c>
      <c r="AZ17" s="130">
        <v>0</v>
      </c>
      <c r="BA17" s="104">
        <v>27</v>
      </c>
      <c r="BB17" s="26">
        <v>4378</v>
      </c>
      <c r="BC17" s="26">
        <v>0</v>
      </c>
      <c r="BD17" s="26">
        <v>1</v>
      </c>
      <c r="BE17" s="26">
        <v>9</v>
      </c>
      <c r="BF17" s="26">
        <v>7</v>
      </c>
      <c r="BG17" s="26">
        <v>77.8</v>
      </c>
      <c r="BH17" s="26">
        <v>0</v>
      </c>
      <c r="BI17" s="26">
        <v>9.1</v>
      </c>
      <c r="BJ17" s="78">
        <v>0</v>
      </c>
      <c r="BK17" s="26">
        <v>158</v>
      </c>
      <c r="BL17" s="26">
        <v>3516</v>
      </c>
      <c r="BM17" s="26">
        <v>22</v>
      </c>
      <c r="BN17" s="61">
        <v>6.9</v>
      </c>
      <c r="BO17" s="26">
        <v>2</v>
      </c>
      <c r="BP17" s="26">
        <v>4</v>
      </c>
      <c r="BQ17" s="26">
        <v>2.61</v>
      </c>
      <c r="BR17" s="107">
        <v>7</v>
      </c>
      <c r="BS17" s="104">
        <v>48</v>
      </c>
      <c r="BT17" s="26">
        <v>5009</v>
      </c>
      <c r="BU17" s="26">
        <v>1</v>
      </c>
      <c r="BV17" s="26">
        <v>0</v>
      </c>
      <c r="BW17" s="26">
        <v>9</v>
      </c>
      <c r="BX17" s="26">
        <v>6</v>
      </c>
      <c r="BY17" s="26">
        <v>88.9</v>
      </c>
      <c r="BZ17" s="26">
        <v>0</v>
      </c>
      <c r="CA17" s="26">
        <v>0</v>
      </c>
      <c r="CB17" s="78">
        <v>0</v>
      </c>
      <c r="CC17" s="26">
        <v>25</v>
      </c>
      <c r="CD17" s="26">
        <v>2655</v>
      </c>
      <c r="CE17" s="26">
        <v>11</v>
      </c>
      <c r="CF17" s="61">
        <v>2.2999999999999998</v>
      </c>
      <c r="CG17" s="26">
        <v>1</v>
      </c>
      <c r="CH17" s="26">
        <v>5</v>
      </c>
      <c r="CI17" s="26">
        <v>4.09</v>
      </c>
      <c r="CJ17" s="107">
        <v>1</v>
      </c>
      <c r="CK17" s="104">
        <v>2785</v>
      </c>
      <c r="CL17" s="26">
        <v>3297</v>
      </c>
      <c r="CM17" s="26">
        <v>13</v>
      </c>
      <c r="CN17" s="26">
        <v>8</v>
      </c>
      <c r="CO17" s="26">
        <v>401</v>
      </c>
      <c r="CP17" s="26">
        <v>262</v>
      </c>
      <c r="CQ17" s="26">
        <v>73.900000000000006</v>
      </c>
      <c r="CR17" s="26">
        <v>4.3</v>
      </c>
      <c r="CS17" s="26">
        <v>1.6</v>
      </c>
      <c r="CT17" s="78">
        <v>33.299999999999997</v>
      </c>
      <c r="CU17" s="26">
        <v>832</v>
      </c>
      <c r="CV17" s="26">
        <v>2957</v>
      </c>
      <c r="CW17" s="26">
        <v>131</v>
      </c>
      <c r="CX17" s="61">
        <v>4.8</v>
      </c>
      <c r="CY17" s="26">
        <v>11</v>
      </c>
      <c r="CZ17" s="26">
        <v>25</v>
      </c>
      <c r="DA17" s="26">
        <v>2.68</v>
      </c>
      <c r="DB17" s="107">
        <v>28</v>
      </c>
      <c r="DC17" s="104">
        <v>461</v>
      </c>
      <c r="DD17" s="26">
        <v>4180</v>
      </c>
      <c r="DE17" s="26">
        <v>2</v>
      </c>
      <c r="DF17" s="26">
        <v>1</v>
      </c>
      <c r="DG17" s="26">
        <v>54</v>
      </c>
      <c r="DH17" s="26">
        <v>36</v>
      </c>
      <c r="DI17" s="26">
        <v>71.7</v>
      </c>
      <c r="DJ17" s="26">
        <v>5.5</v>
      </c>
      <c r="DK17" s="26">
        <v>7.9</v>
      </c>
      <c r="DL17" s="78">
        <v>44.4</v>
      </c>
      <c r="DM17" s="26">
        <v>158</v>
      </c>
      <c r="DN17" s="26">
        <v>3867</v>
      </c>
      <c r="DO17" s="26">
        <v>24</v>
      </c>
      <c r="DP17" s="73">
        <v>6.1</v>
      </c>
      <c r="DQ17" s="26">
        <v>2</v>
      </c>
      <c r="DR17" s="26">
        <v>6</v>
      </c>
      <c r="DS17" s="26">
        <v>4.58</v>
      </c>
      <c r="DT17" s="107">
        <v>6</v>
      </c>
      <c r="DU17" s="104">
        <v>2215</v>
      </c>
      <c r="DV17" s="26">
        <v>2671</v>
      </c>
      <c r="DW17" s="26">
        <v>15</v>
      </c>
      <c r="DX17" s="26">
        <v>6</v>
      </c>
      <c r="DY17" s="26">
        <v>295</v>
      </c>
      <c r="DZ17" s="26">
        <v>181</v>
      </c>
      <c r="EA17" s="26">
        <v>73.3</v>
      </c>
      <c r="EB17" s="26">
        <v>2.5</v>
      </c>
      <c r="EC17" s="26">
        <v>1.9</v>
      </c>
      <c r="ED17" s="78">
        <v>46.9</v>
      </c>
      <c r="EE17" s="26">
        <v>378</v>
      </c>
      <c r="EF17" s="26">
        <v>2001</v>
      </c>
      <c r="EG17" s="26">
        <v>51</v>
      </c>
      <c r="EH17" s="73">
        <v>4.4000000000000004</v>
      </c>
      <c r="EI17" s="26">
        <v>1</v>
      </c>
      <c r="EJ17" s="26">
        <v>11</v>
      </c>
      <c r="EK17" s="26">
        <v>2.84</v>
      </c>
      <c r="EL17" s="107">
        <v>13</v>
      </c>
      <c r="EN17" s="17"/>
    </row>
    <row r="18" spans="1:144" x14ac:dyDescent="0.2">
      <c r="A18" s="150">
        <v>16</v>
      </c>
      <c r="B18" s="151" t="s">
        <v>228</v>
      </c>
      <c r="C18" s="152">
        <v>2.21875</v>
      </c>
      <c r="D18" s="43" t="s">
        <v>146</v>
      </c>
      <c r="E18" s="14">
        <v>5</v>
      </c>
      <c r="F18" s="44">
        <v>36091</v>
      </c>
      <c r="G18" s="15">
        <v>26.947945205479453</v>
      </c>
      <c r="H18" s="15" t="s">
        <v>349</v>
      </c>
      <c r="I18" s="15">
        <v>21.526027397260275</v>
      </c>
      <c r="J18" s="15" t="s">
        <v>330</v>
      </c>
      <c r="K18" s="14">
        <v>74</v>
      </c>
      <c r="L18" s="14">
        <v>215</v>
      </c>
      <c r="M18" s="14">
        <v>4.49</v>
      </c>
      <c r="N18" s="81">
        <v>0</v>
      </c>
      <c r="O18" s="167">
        <v>0</v>
      </c>
      <c r="P18" s="168">
        <v>0.11371080954609265</v>
      </c>
      <c r="Q18" s="168">
        <v>0.68117797695262483</v>
      </c>
      <c r="R18" s="168">
        <v>0.82631407117205358</v>
      </c>
      <c r="S18" s="168">
        <v>0.61290322580645162</v>
      </c>
      <c r="T18" s="169">
        <v>0.71960864848925254</v>
      </c>
      <c r="U18" s="169">
        <v>0.61166735121586469</v>
      </c>
      <c r="V18" s="169">
        <v>0.11864406779661017</v>
      </c>
      <c r="W18" s="169">
        <v>0.24072476272648835</v>
      </c>
      <c r="X18" s="169">
        <v>0.24072476272648835</v>
      </c>
      <c r="Y18" s="18">
        <v>0.20461604831751509</v>
      </c>
      <c r="Z18" s="19">
        <v>18.86849315068493</v>
      </c>
      <c r="AA18" s="20">
        <v>105.79937242110829</v>
      </c>
      <c r="AB18" s="71">
        <v>0.60074626865671643</v>
      </c>
      <c r="AC18" s="102">
        <v>12.155279503105589</v>
      </c>
      <c r="AD18" s="71">
        <v>0.70700000000000007</v>
      </c>
      <c r="AE18" s="71">
        <v>7.2999999999999995E-2</v>
      </c>
      <c r="AF18" s="71">
        <v>3.3000000000000002E-2</v>
      </c>
      <c r="AG18" s="70">
        <v>0.4</v>
      </c>
      <c r="AH18" s="20">
        <v>7.8</v>
      </c>
      <c r="AI18" s="20">
        <v>0.24390243902439024</v>
      </c>
      <c r="AJ18" s="76">
        <v>3.04</v>
      </c>
      <c r="AK18" s="21">
        <v>8</v>
      </c>
      <c r="AL18" s="21">
        <v>4</v>
      </c>
      <c r="AM18" s="21">
        <v>0</v>
      </c>
      <c r="AN18" s="21">
        <v>6</v>
      </c>
      <c r="AO18" s="21">
        <v>5</v>
      </c>
      <c r="AP18" s="21">
        <v>0</v>
      </c>
      <c r="AQ18" s="21">
        <v>8</v>
      </c>
      <c r="AR18" s="21">
        <v>9</v>
      </c>
      <c r="AS18" s="21">
        <v>7</v>
      </c>
      <c r="AT18" s="21">
        <v>7</v>
      </c>
      <c r="AU18" s="21">
        <v>0</v>
      </c>
      <c r="AV18" s="21">
        <v>0</v>
      </c>
      <c r="AW18" s="21">
        <v>4.45</v>
      </c>
      <c r="AX18" s="21">
        <v>3.3375000000000004</v>
      </c>
      <c r="AY18" s="21">
        <v>1.1625000000000001</v>
      </c>
      <c r="AZ18" s="130">
        <v>0</v>
      </c>
      <c r="BA18" s="104"/>
      <c r="BB18" s="26">
        <v>1</v>
      </c>
      <c r="BC18" s="26"/>
      <c r="BD18" s="26"/>
      <c r="BE18" s="26"/>
      <c r="BF18" s="26"/>
      <c r="BG18" s="26"/>
      <c r="BH18" s="26"/>
      <c r="BI18" s="26"/>
      <c r="BJ18" s="78"/>
      <c r="BK18" s="26"/>
      <c r="BL18" s="26">
        <v>1</v>
      </c>
      <c r="BM18" s="26"/>
      <c r="BN18" s="61"/>
      <c r="BO18" s="26"/>
      <c r="BP18" s="26"/>
      <c r="BQ18" s="26"/>
      <c r="BR18" s="107"/>
      <c r="BS18" s="104">
        <v>243</v>
      </c>
      <c r="BT18" s="26">
        <v>2137</v>
      </c>
      <c r="BU18" s="26">
        <v>3</v>
      </c>
      <c r="BV18" s="26">
        <v>3</v>
      </c>
      <c r="BW18" s="26">
        <v>45</v>
      </c>
      <c r="BX18" s="26">
        <v>18</v>
      </c>
      <c r="BY18" s="26">
        <v>42.9</v>
      </c>
      <c r="BZ18" s="26">
        <v>7.8</v>
      </c>
      <c r="CA18" s="26">
        <v>7.7</v>
      </c>
      <c r="CB18" s="78">
        <v>13.3</v>
      </c>
      <c r="CC18" s="26">
        <v>252</v>
      </c>
      <c r="CD18" s="26">
        <v>3014</v>
      </c>
      <c r="CE18" s="26">
        <v>36</v>
      </c>
      <c r="CF18" s="61">
        <v>5.5</v>
      </c>
      <c r="CG18" s="26">
        <v>1</v>
      </c>
      <c r="CH18" s="26">
        <v>3</v>
      </c>
      <c r="CI18" s="26">
        <v>2.48</v>
      </c>
      <c r="CJ18" s="107">
        <v>9</v>
      </c>
      <c r="CK18" s="104">
        <v>1596</v>
      </c>
      <c r="CL18" s="26">
        <v>2343</v>
      </c>
      <c r="CM18" s="26">
        <v>14</v>
      </c>
      <c r="CN18" s="26">
        <v>9</v>
      </c>
      <c r="CO18" s="26">
        <v>181</v>
      </c>
      <c r="CP18" s="26">
        <v>112</v>
      </c>
      <c r="CQ18" s="26">
        <v>70.7</v>
      </c>
      <c r="CR18" s="26">
        <v>7.3</v>
      </c>
      <c r="CS18" s="26">
        <v>5.0999999999999996</v>
      </c>
      <c r="CT18" s="78">
        <v>37.5</v>
      </c>
      <c r="CU18" s="26">
        <v>1474</v>
      </c>
      <c r="CV18" s="26">
        <v>4130</v>
      </c>
      <c r="CW18" s="26">
        <v>132</v>
      </c>
      <c r="CX18" s="61">
        <v>10.199999999999999</v>
      </c>
      <c r="CY18" s="26">
        <v>12</v>
      </c>
      <c r="CZ18" s="26">
        <v>32</v>
      </c>
      <c r="DA18" s="26">
        <v>4.42</v>
      </c>
      <c r="DB18" s="107">
        <v>44</v>
      </c>
      <c r="DC18" s="104">
        <v>2531</v>
      </c>
      <c r="DD18" s="26">
        <v>3063</v>
      </c>
      <c r="DE18" s="26">
        <v>26</v>
      </c>
      <c r="DF18" s="26">
        <v>8</v>
      </c>
      <c r="DG18" s="26">
        <v>304</v>
      </c>
      <c r="DH18" s="26">
        <v>170</v>
      </c>
      <c r="DI18" s="26">
        <v>67.400000000000006</v>
      </c>
      <c r="DJ18" s="26">
        <v>7.2</v>
      </c>
      <c r="DK18" s="26">
        <v>4.5</v>
      </c>
      <c r="DL18" s="78">
        <v>40</v>
      </c>
      <c r="DM18" s="26">
        <v>301</v>
      </c>
      <c r="DN18" s="26">
        <v>2537</v>
      </c>
      <c r="DO18" s="26">
        <v>46</v>
      </c>
      <c r="DP18" s="73">
        <v>4.4000000000000004</v>
      </c>
      <c r="DQ18" s="26">
        <v>2</v>
      </c>
      <c r="DR18" s="26">
        <v>5</v>
      </c>
      <c r="DS18" s="26">
        <v>1.56</v>
      </c>
      <c r="DT18" s="107">
        <v>10</v>
      </c>
      <c r="DU18" s="104">
        <v>1957</v>
      </c>
      <c r="DV18" s="26">
        <v>3193</v>
      </c>
      <c r="DW18" s="26">
        <v>14</v>
      </c>
      <c r="DX18" s="26">
        <v>11</v>
      </c>
      <c r="DY18" s="26">
        <v>268</v>
      </c>
      <c r="DZ18" s="26">
        <v>161</v>
      </c>
      <c r="EA18" s="26">
        <v>70.2</v>
      </c>
      <c r="EB18" s="26">
        <v>5.4</v>
      </c>
      <c r="EC18" s="26">
        <v>3.3</v>
      </c>
      <c r="ED18" s="78">
        <v>37.5</v>
      </c>
      <c r="EE18" s="26">
        <v>558</v>
      </c>
      <c r="EF18" s="26">
        <v>2318</v>
      </c>
      <c r="EG18" s="26">
        <v>41</v>
      </c>
      <c r="EH18" s="73">
        <v>7.8</v>
      </c>
      <c r="EI18" s="26">
        <v>3</v>
      </c>
      <c r="EJ18" s="26">
        <v>10</v>
      </c>
      <c r="EK18" s="26">
        <v>3.04</v>
      </c>
      <c r="EL18" s="107">
        <v>17</v>
      </c>
      <c r="EN18" s="17"/>
    </row>
    <row r="19" spans="1:144" x14ac:dyDescent="0.2">
      <c r="A19" s="150">
        <v>17</v>
      </c>
      <c r="B19" s="151" t="s">
        <v>225</v>
      </c>
      <c r="C19" s="152">
        <v>1.9615625000000003</v>
      </c>
      <c r="D19" s="43" t="s">
        <v>137</v>
      </c>
      <c r="E19" s="14">
        <v>5</v>
      </c>
      <c r="F19" s="44">
        <v>35444</v>
      </c>
      <c r="G19" s="15">
        <v>28.720547945205478</v>
      </c>
      <c r="H19" s="15" t="s">
        <v>349</v>
      </c>
      <c r="I19" s="15">
        <v>23.298630136986301</v>
      </c>
      <c r="J19" s="15" t="s">
        <v>352</v>
      </c>
      <c r="K19" s="14">
        <v>76</v>
      </c>
      <c r="L19" s="14">
        <v>231</v>
      </c>
      <c r="M19" s="14">
        <v>4.58</v>
      </c>
      <c r="N19" s="81">
        <v>0</v>
      </c>
      <c r="O19" s="167">
        <v>0</v>
      </c>
      <c r="P19" s="168">
        <v>0.30255402750491162</v>
      </c>
      <c r="Q19" s="168">
        <v>0.9536</v>
      </c>
      <c r="R19" s="168">
        <v>0.95392320534223707</v>
      </c>
      <c r="S19" s="168">
        <v>0.9828551434569629</v>
      </c>
      <c r="T19" s="169">
        <v>0.9828551434569629</v>
      </c>
      <c r="U19" s="169">
        <v>0.83542687193841847</v>
      </c>
      <c r="V19" s="169">
        <v>0.22348094747682801</v>
      </c>
      <c r="W19" s="169">
        <v>0.14307771487390633</v>
      </c>
      <c r="X19" s="169">
        <v>0.18327933117536716</v>
      </c>
      <c r="Y19" s="18">
        <v>0.15578743149906207</v>
      </c>
      <c r="Z19" s="19">
        <v>20.641095890410959</v>
      </c>
      <c r="AA19" s="20">
        <v>104.99776713657457</v>
      </c>
      <c r="AB19" s="71">
        <v>0.64749999999999996</v>
      </c>
      <c r="AC19" s="102">
        <v>11.015686274509804</v>
      </c>
      <c r="AD19" s="71">
        <v>0.7390000000000001</v>
      </c>
      <c r="AE19" s="71">
        <v>4.9000000000000002E-2</v>
      </c>
      <c r="AF19" s="71">
        <v>2.4E-2</v>
      </c>
      <c r="AG19" s="70">
        <v>0.38900000000000001</v>
      </c>
      <c r="AH19" s="20">
        <v>6.3</v>
      </c>
      <c r="AI19" s="20">
        <v>0.11428571428571428</v>
      </c>
      <c r="AJ19" s="76">
        <v>3.55</v>
      </c>
      <c r="AK19" s="21">
        <v>3</v>
      </c>
      <c r="AL19" s="21">
        <v>3</v>
      </c>
      <c r="AM19" s="21">
        <v>3</v>
      </c>
      <c r="AN19" s="21">
        <v>1</v>
      </c>
      <c r="AO19" s="21">
        <v>9</v>
      </c>
      <c r="AP19" s="21">
        <v>0</v>
      </c>
      <c r="AQ19" s="21">
        <v>7</v>
      </c>
      <c r="AR19" s="21">
        <v>6</v>
      </c>
      <c r="AS19" s="21">
        <v>1</v>
      </c>
      <c r="AT19" s="21">
        <v>8</v>
      </c>
      <c r="AU19" s="21">
        <v>0</v>
      </c>
      <c r="AV19" s="21">
        <v>0</v>
      </c>
      <c r="AW19" s="21">
        <v>4.6500000000000004</v>
      </c>
      <c r="AX19" s="21">
        <v>3.7200000000000006</v>
      </c>
      <c r="AY19" s="21">
        <v>0.82499999999999996</v>
      </c>
      <c r="AZ19" s="130">
        <v>0.41249999999999998</v>
      </c>
      <c r="BA19" s="104"/>
      <c r="BB19" s="26">
        <v>1</v>
      </c>
      <c r="BC19" s="26"/>
      <c r="BD19" s="26"/>
      <c r="BE19" s="26"/>
      <c r="BF19" s="26"/>
      <c r="BG19" s="26"/>
      <c r="BH19" s="26"/>
      <c r="BI19" s="26"/>
      <c r="BJ19" s="78"/>
      <c r="BK19" s="26"/>
      <c r="BL19" s="26">
        <v>1</v>
      </c>
      <c r="BM19" s="26"/>
      <c r="BN19" s="61"/>
      <c r="BO19" s="26"/>
      <c r="BP19" s="26"/>
      <c r="BQ19" s="26"/>
      <c r="BR19" s="107"/>
      <c r="BS19" s="104">
        <v>1078</v>
      </c>
      <c r="BT19" s="26">
        <v>3563</v>
      </c>
      <c r="BU19" s="26">
        <v>9</v>
      </c>
      <c r="BV19" s="26">
        <v>5</v>
      </c>
      <c r="BW19" s="26">
        <v>141</v>
      </c>
      <c r="BX19" s="26">
        <v>83</v>
      </c>
      <c r="BY19" s="26">
        <v>70.5</v>
      </c>
      <c r="BZ19" s="26">
        <v>3.4</v>
      </c>
      <c r="CA19" s="26">
        <v>5.5</v>
      </c>
      <c r="CB19" s="78">
        <v>31.3</v>
      </c>
      <c r="CC19" s="26">
        <v>277</v>
      </c>
      <c r="CD19" s="26">
        <v>2732</v>
      </c>
      <c r="CE19" s="26">
        <v>36</v>
      </c>
      <c r="CF19" s="61">
        <v>5.7</v>
      </c>
      <c r="CG19" s="26">
        <v>1</v>
      </c>
      <c r="CH19" s="26">
        <v>5</v>
      </c>
      <c r="CI19" s="26">
        <v>3</v>
      </c>
      <c r="CJ19" s="107">
        <v>10</v>
      </c>
      <c r="CK19" s="104">
        <v>2980</v>
      </c>
      <c r="CL19" s="26">
        <v>3125</v>
      </c>
      <c r="CM19" s="26">
        <v>18</v>
      </c>
      <c r="CN19" s="26">
        <v>9</v>
      </c>
      <c r="CO19" s="26">
        <v>379</v>
      </c>
      <c r="CP19" s="26">
        <v>229</v>
      </c>
      <c r="CQ19" s="26">
        <v>70</v>
      </c>
      <c r="CR19" s="26">
        <v>3.3</v>
      </c>
      <c r="CS19" s="26">
        <v>2.4</v>
      </c>
      <c r="CT19" s="78">
        <v>36.200000000000003</v>
      </c>
      <c r="CU19" s="26">
        <v>561</v>
      </c>
      <c r="CV19" s="26">
        <v>2166</v>
      </c>
      <c r="CW19" s="26">
        <v>82</v>
      </c>
      <c r="CX19" s="61">
        <v>5.4</v>
      </c>
      <c r="CY19" s="26">
        <v>3</v>
      </c>
      <c r="CZ19" s="26">
        <v>16</v>
      </c>
      <c r="DA19" s="26">
        <v>2.02</v>
      </c>
      <c r="DB19" s="107">
        <v>20</v>
      </c>
      <c r="DC19" s="104">
        <v>2857</v>
      </c>
      <c r="DD19" s="26">
        <v>2995</v>
      </c>
      <c r="DE19" s="26">
        <v>19</v>
      </c>
      <c r="DF19" s="26">
        <v>9</v>
      </c>
      <c r="DG19" s="26">
        <v>400</v>
      </c>
      <c r="DH19" s="26">
        <v>259</v>
      </c>
      <c r="DI19" s="26">
        <v>73.099999999999994</v>
      </c>
      <c r="DJ19" s="26">
        <v>4.9000000000000004</v>
      </c>
      <c r="DK19" s="26">
        <v>3.2</v>
      </c>
      <c r="DL19" s="78">
        <v>38.1</v>
      </c>
      <c r="DM19" s="26">
        <v>434</v>
      </c>
      <c r="DN19" s="26">
        <v>1942</v>
      </c>
      <c r="DO19" s="26">
        <v>38</v>
      </c>
      <c r="DP19" s="73">
        <v>6.3</v>
      </c>
      <c r="DQ19" s="26">
        <v>4</v>
      </c>
      <c r="DR19" s="26">
        <v>3</v>
      </c>
      <c r="DS19" s="26">
        <v>3.55</v>
      </c>
      <c r="DT19" s="107">
        <v>15</v>
      </c>
      <c r="DU19" s="104">
        <v>2809</v>
      </c>
      <c r="DV19" s="26">
        <v>2858</v>
      </c>
      <c r="DW19" s="26">
        <v>17</v>
      </c>
      <c r="DX19" s="26">
        <v>10</v>
      </c>
      <c r="DY19" s="26">
        <v>406</v>
      </c>
      <c r="DZ19" s="26">
        <v>255</v>
      </c>
      <c r="EA19" s="26">
        <v>73.900000000000006</v>
      </c>
      <c r="EB19" s="26">
        <v>3.3</v>
      </c>
      <c r="EC19" s="26">
        <v>3.2</v>
      </c>
      <c r="ED19" s="78">
        <v>38.9</v>
      </c>
      <c r="EE19" s="26">
        <v>278</v>
      </c>
      <c r="EF19" s="26">
        <v>1943</v>
      </c>
      <c r="EG19" s="26">
        <v>35</v>
      </c>
      <c r="EH19" s="73">
        <v>5.0999999999999996</v>
      </c>
      <c r="EI19" s="26">
        <v>3</v>
      </c>
      <c r="EJ19" s="26">
        <v>4</v>
      </c>
      <c r="EK19" s="26">
        <v>1.84</v>
      </c>
      <c r="EL19" s="107">
        <v>13</v>
      </c>
      <c r="EN19" s="17"/>
    </row>
    <row r="20" spans="1:144" ht="16" thickBot="1" x14ac:dyDescent="0.25">
      <c r="A20" s="153">
        <v>18</v>
      </c>
      <c r="B20" s="154" t="s">
        <v>227</v>
      </c>
      <c r="C20" s="155">
        <v>1.7824999999999998</v>
      </c>
      <c r="D20" s="158" t="s">
        <v>196</v>
      </c>
      <c r="E20" s="159">
        <v>5</v>
      </c>
      <c r="F20" s="160">
        <v>35300</v>
      </c>
      <c r="G20" s="161">
        <v>29.115068493150684</v>
      </c>
      <c r="H20" s="161" t="s">
        <v>349</v>
      </c>
      <c r="I20" s="161">
        <v>23.693150684931506</v>
      </c>
      <c r="J20" s="161" t="s">
        <v>331</v>
      </c>
      <c r="K20" s="159">
        <v>74</v>
      </c>
      <c r="L20" s="159">
        <v>205</v>
      </c>
      <c r="M20" s="159">
        <v>4.9000000000000004</v>
      </c>
      <c r="N20" s="200">
        <v>0</v>
      </c>
      <c r="O20" s="170">
        <v>0</v>
      </c>
      <c r="P20" s="171">
        <v>0</v>
      </c>
      <c r="Q20" s="171">
        <v>0</v>
      </c>
      <c r="R20" s="171">
        <v>3.5008237232289951E-3</v>
      </c>
      <c r="S20" s="171">
        <v>0.97888439204645439</v>
      </c>
      <c r="T20" s="172">
        <v>0.97888439204645439</v>
      </c>
      <c r="U20" s="172">
        <v>0.83205173323948622</v>
      </c>
      <c r="V20" s="172">
        <v>0</v>
      </c>
      <c r="W20" s="172">
        <v>0.10724365004703669</v>
      </c>
      <c r="X20" s="172">
        <v>0.10724365004703669</v>
      </c>
      <c r="Y20" s="173">
        <v>9.1157102539981189E-2</v>
      </c>
      <c r="Z20" s="174">
        <v>23.035616438356165</v>
      </c>
      <c r="AA20" s="175">
        <v>71.121275478546409</v>
      </c>
      <c r="AB20" s="176">
        <v>0.71242774566473988</v>
      </c>
      <c r="AC20" s="177">
        <v>11.28397565922921</v>
      </c>
      <c r="AD20" s="176">
        <v>0.79799999999999993</v>
      </c>
      <c r="AE20" s="176">
        <v>3.9E-2</v>
      </c>
      <c r="AF20" s="176">
        <v>3.6000000000000004E-2</v>
      </c>
      <c r="AG20" s="178">
        <v>0.42599999999999999</v>
      </c>
      <c r="AH20" s="175">
        <v>3.3</v>
      </c>
      <c r="AI20" s="175">
        <v>0</v>
      </c>
      <c r="AJ20" s="179">
        <v>2.09</v>
      </c>
      <c r="AK20" s="180">
        <v>0</v>
      </c>
      <c r="AL20" s="180">
        <v>3</v>
      </c>
      <c r="AM20" s="180">
        <v>9</v>
      </c>
      <c r="AN20" s="180">
        <v>0</v>
      </c>
      <c r="AO20" s="180">
        <v>4</v>
      </c>
      <c r="AP20" s="180">
        <v>1</v>
      </c>
      <c r="AQ20" s="180">
        <v>3</v>
      </c>
      <c r="AR20" s="180">
        <v>0</v>
      </c>
      <c r="AS20" s="180">
        <v>0</v>
      </c>
      <c r="AT20" s="180">
        <v>3</v>
      </c>
      <c r="AU20" s="180">
        <v>0</v>
      </c>
      <c r="AV20" s="180">
        <v>0</v>
      </c>
      <c r="AW20" s="180">
        <v>5.42</v>
      </c>
      <c r="AX20" s="180">
        <v>4.0649999999999995</v>
      </c>
      <c r="AY20" s="180">
        <v>0.22500000000000001</v>
      </c>
      <c r="AZ20" s="181">
        <v>0</v>
      </c>
      <c r="BA20" s="182"/>
      <c r="BB20" s="183">
        <v>1</v>
      </c>
      <c r="BC20" s="183"/>
      <c r="BD20" s="183"/>
      <c r="BE20" s="183"/>
      <c r="BF20" s="183"/>
      <c r="BG20" s="183"/>
      <c r="BH20" s="183"/>
      <c r="BI20" s="183"/>
      <c r="BJ20" s="184"/>
      <c r="BK20" s="183"/>
      <c r="BL20" s="183">
        <v>1</v>
      </c>
      <c r="BM20" s="183"/>
      <c r="BN20" s="186"/>
      <c r="BO20" s="183"/>
      <c r="BP20" s="183"/>
      <c r="BQ20" s="183"/>
      <c r="BR20" s="193"/>
      <c r="BS20" s="182"/>
      <c r="BT20" s="183">
        <v>1</v>
      </c>
      <c r="BU20" s="183"/>
      <c r="BV20" s="183"/>
      <c r="BW20" s="183"/>
      <c r="BX20" s="183"/>
      <c r="BY20" s="183"/>
      <c r="BZ20" s="183"/>
      <c r="CA20" s="183"/>
      <c r="CB20" s="184"/>
      <c r="CC20" s="183"/>
      <c r="CD20" s="183">
        <v>1</v>
      </c>
      <c r="CE20" s="183"/>
      <c r="CF20" s="186"/>
      <c r="CG20" s="183"/>
      <c r="CH20" s="183"/>
      <c r="CI20" s="183"/>
      <c r="CJ20" s="193"/>
      <c r="CK20" s="182"/>
      <c r="CL20" s="183">
        <v>1</v>
      </c>
      <c r="CM20" s="183"/>
      <c r="CN20" s="183"/>
      <c r="CO20" s="183"/>
      <c r="CP20" s="183"/>
      <c r="CQ20" s="183"/>
      <c r="CR20" s="183"/>
      <c r="CS20" s="183"/>
      <c r="CT20" s="184"/>
      <c r="CU20" s="183"/>
      <c r="CV20" s="183">
        <v>1</v>
      </c>
      <c r="CW20" s="183"/>
      <c r="CX20" s="186"/>
      <c r="CY20" s="183"/>
      <c r="CZ20" s="183"/>
      <c r="DA20" s="183"/>
      <c r="DB20" s="193"/>
      <c r="DC20" s="182">
        <v>17</v>
      </c>
      <c r="DD20" s="183">
        <v>4856</v>
      </c>
      <c r="DE20" s="183">
        <v>0</v>
      </c>
      <c r="DF20" s="183">
        <v>1</v>
      </c>
      <c r="DG20" s="183">
        <v>5</v>
      </c>
      <c r="DH20" s="183">
        <v>3</v>
      </c>
      <c r="DI20" s="183">
        <v>60</v>
      </c>
      <c r="DJ20" s="183">
        <v>0</v>
      </c>
      <c r="DK20" s="183">
        <v>20</v>
      </c>
      <c r="DL20" s="184">
        <v>0</v>
      </c>
      <c r="DM20" s="183"/>
      <c r="DN20" s="183">
        <v>1112</v>
      </c>
      <c r="DO20" s="183"/>
      <c r="DP20" s="202"/>
      <c r="DQ20" s="183"/>
      <c r="DR20" s="183"/>
      <c r="DS20" s="183"/>
      <c r="DT20" s="193"/>
      <c r="DU20" s="182">
        <v>5563</v>
      </c>
      <c r="DV20" s="183">
        <v>5683</v>
      </c>
      <c r="DW20" s="183">
        <v>48</v>
      </c>
      <c r="DX20" s="183">
        <v>16</v>
      </c>
      <c r="DY20" s="183">
        <v>692</v>
      </c>
      <c r="DZ20" s="183">
        <v>493</v>
      </c>
      <c r="EA20" s="183">
        <v>79.8</v>
      </c>
      <c r="EB20" s="183">
        <v>3.9</v>
      </c>
      <c r="EC20" s="183">
        <v>3.6</v>
      </c>
      <c r="ED20" s="184">
        <v>42.6</v>
      </c>
      <c r="EE20" s="183">
        <v>114</v>
      </c>
      <c r="EF20" s="183">
        <v>1063</v>
      </c>
      <c r="EG20" s="183">
        <v>8</v>
      </c>
      <c r="EH20" s="202">
        <v>3.3</v>
      </c>
      <c r="EI20" s="183">
        <v>0</v>
      </c>
      <c r="EJ20" s="183">
        <v>0</v>
      </c>
      <c r="EK20" s="183">
        <v>2.09</v>
      </c>
      <c r="EL20" s="193">
        <v>4</v>
      </c>
      <c r="EN20" s="17"/>
    </row>
    <row r="21" spans="1:144" ht="15.75" customHeight="1" x14ac:dyDescent="0.2"/>
    <row r="22" spans="1:144" ht="15.75" customHeight="1" x14ac:dyDescent="0.2"/>
    <row r="23" spans="1:144" ht="15.75" customHeight="1" x14ac:dyDescent="0.2"/>
    <row r="24" spans="1:144" ht="15.75" customHeight="1" x14ac:dyDescent="0.2"/>
    <row r="25" spans="1:144" ht="15.75" customHeight="1" x14ac:dyDescent="0.2"/>
    <row r="26" spans="1:144" ht="15.75" customHeight="1" x14ac:dyDescent="0.2"/>
    <row r="27" spans="1:144" ht="15.75" customHeight="1" x14ac:dyDescent="0.2"/>
    <row r="28" spans="1:144" ht="15.75" customHeight="1" x14ac:dyDescent="0.2"/>
    <row r="29" spans="1:144" ht="15.75" customHeight="1" x14ac:dyDescent="0.2"/>
    <row r="30" spans="1:144" ht="15.75" customHeight="1" x14ac:dyDescent="0.2"/>
    <row r="31" spans="1:144" ht="15.75" customHeight="1" x14ac:dyDescent="0.2"/>
    <row r="32" spans="1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autoFilter ref="A2:EL2" xr:uid="{00000000-0001-0000-0F00-000000000000}">
    <sortState xmlns:xlrd2="http://schemas.microsoft.com/office/spreadsheetml/2017/richdata2" ref="A3:EL20">
      <sortCondition ref="A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20">
    <cfRule type="expression" dxfId="80" priority="3">
      <formula>C3&gt;=13</formula>
    </cfRule>
    <cfRule type="expression" dxfId="79" priority="4">
      <formula>AND(C3&gt;=11.5,C3&lt;13)</formula>
    </cfRule>
    <cfRule type="expression" dxfId="78" priority="5">
      <formula>AND(C3&gt;=10,C3&lt;11.5)</formula>
    </cfRule>
    <cfRule type="expression" dxfId="77" priority="6">
      <formula>AND(C3&gt;=8.5,C3&lt;10)</formula>
    </cfRule>
    <cfRule type="expression" dxfId="76" priority="7">
      <formula>AND(C3&gt;=6.25,C3&lt;8.5)</formula>
    </cfRule>
    <cfRule type="expression" dxfId="75" priority="8">
      <formula>AND(C3&gt;=4.5,C3&lt;6.25)</formula>
    </cfRule>
    <cfRule type="expression" dxfId="74" priority="9">
      <formula>AND(C3&gt;=3.5,C3&lt;4.5)</formula>
    </cfRule>
    <cfRule type="expression" dxfId="73" priority="10">
      <formula>C3&lt;3.5</formula>
    </cfRule>
  </conditionalFormatting>
  <conditionalFormatting sqref="C3:C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0">
    <cfRule type="containsText" dxfId="72" priority="33" operator="containsText" text="SR">
      <formula>NOT(ISERROR(SEARCH(("SR"),(H3))))</formula>
    </cfRule>
  </conditionalFormatting>
  <conditionalFormatting sqref="O3:S20">
    <cfRule type="cellIs" dxfId="71" priority="31" stopIfTrue="1" operator="equal">
      <formula>0</formula>
    </cfRule>
  </conditionalFormatting>
  <conditionalFormatting sqref="O3:U20">
    <cfRule type="colorScale" priority="40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2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3D1-A845-4435-88B5-10A90B9692CC}">
  <sheetPr codeName="Sheet12"/>
  <dimension ref="A1:ER972"/>
  <sheetViews>
    <sheetView zoomScale="80" zoomScaleNormal="80" workbookViewId="0">
      <selection sqref="A1:XFD1048576"/>
    </sheetView>
  </sheetViews>
  <sheetFormatPr baseColWidth="10" defaultColWidth="8.6640625" defaultRowHeight="15" customHeight="1" x14ac:dyDescent="0.2"/>
  <cols>
    <col min="1" max="1" width="8.5" bestFit="1" customWidth="1"/>
    <col min="2" max="2" width="17" bestFit="1" customWidth="1"/>
    <col min="3" max="3" width="12.6640625" bestFit="1" customWidth="1"/>
    <col min="4" max="4" width="20" bestFit="1" customWidth="1"/>
    <col min="5" max="5" width="10.83203125" bestFit="1" customWidth="1"/>
    <col min="6" max="6" width="11.5" bestFit="1" customWidth="1"/>
    <col min="7" max="7" width="7.5" bestFit="1" customWidth="1"/>
    <col min="8" max="8" width="8" bestFit="1" customWidth="1"/>
    <col min="9" max="9" width="12.6640625" bestFit="1" customWidth="1"/>
    <col min="10" max="10" width="16.33203125" bestFit="1" customWidth="1"/>
    <col min="11" max="11" width="10" bestFit="1" customWidth="1"/>
    <col min="12" max="12" width="10.5" bestFit="1" customWidth="1"/>
    <col min="13" max="13" width="11.33203125" bestFit="1" customWidth="1"/>
    <col min="14" max="14" width="12.5" bestFit="1" customWidth="1"/>
    <col min="15" max="21" width="9.83203125" bestFit="1" customWidth="1"/>
    <col min="22" max="23" width="11" bestFit="1" customWidth="1"/>
    <col min="24" max="24" width="10" bestFit="1" customWidth="1"/>
    <col min="25" max="25" width="11" bestFit="1" customWidth="1"/>
    <col min="26" max="26" width="9.33203125" bestFit="1" customWidth="1"/>
    <col min="27" max="27" width="9.5" bestFit="1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bestFit="1" customWidth="1"/>
    <col min="47" max="47" width="7.6640625" bestFit="1" customWidth="1"/>
    <col min="48" max="48" width="9.5" bestFit="1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bestFit="1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bestFit="1" customWidth="1"/>
    <col min="61" max="61" width="8.1640625" bestFit="1" customWidth="1"/>
    <col min="62" max="62" width="8" bestFit="1" customWidth="1"/>
    <col min="63" max="63" width="12" bestFit="1" customWidth="1"/>
    <col min="64" max="64" width="12.6640625" bestFit="1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bestFit="1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4" max="144" width="3.5" bestFit="1" customWidth="1"/>
    <col min="145" max="145" width="16.5" bestFit="1" customWidth="1"/>
    <col min="146" max="146" width="9.83203125" bestFit="1" customWidth="1"/>
    <col min="147" max="147" width="13.1640625" bestFit="1" customWidth="1"/>
    <col min="148" max="148" width="10.5" bestFit="1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122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132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139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144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149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s="142" customFormat="1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134" t="s">
        <v>291</v>
      </c>
      <c r="BB2" s="135" t="s">
        <v>60</v>
      </c>
      <c r="BC2" s="135" t="s">
        <v>292</v>
      </c>
      <c r="BD2" s="135" t="s">
        <v>337</v>
      </c>
      <c r="BE2" s="135" t="s">
        <v>338</v>
      </c>
      <c r="BF2" s="135" t="s">
        <v>339</v>
      </c>
      <c r="BG2" s="135" t="s">
        <v>347</v>
      </c>
      <c r="BH2" s="135" t="s">
        <v>294</v>
      </c>
      <c r="BI2" s="135" t="s">
        <v>295</v>
      </c>
      <c r="BJ2" s="135" t="s">
        <v>296</v>
      </c>
      <c r="BK2" s="135" t="s">
        <v>59</v>
      </c>
      <c r="BL2" s="135" t="s">
        <v>60</v>
      </c>
      <c r="BM2" s="136" t="s">
        <v>338</v>
      </c>
      <c r="BN2" s="137" t="s">
        <v>4</v>
      </c>
      <c r="BO2" s="137" t="s">
        <v>297</v>
      </c>
      <c r="BP2" s="137" t="s">
        <v>61</v>
      </c>
      <c r="BQ2" s="137" t="s">
        <v>5</v>
      </c>
      <c r="BR2" s="137" t="s">
        <v>298</v>
      </c>
      <c r="BS2" s="138" t="s">
        <v>291</v>
      </c>
      <c r="BT2" s="135" t="s">
        <v>60</v>
      </c>
      <c r="BU2" s="135" t="s">
        <v>292</v>
      </c>
      <c r="BV2" s="135" t="s">
        <v>337</v>
      </c>
      <c r="BW2" s="135" t="s">
        <v>338</v>
      </c>
      <c r="BX2" s="135" t="s">
        <v>339</v>
      </c>
      <c r="BY2" s="135" t="s">
        <v>347</v>
      </c>
      <c r="BZ2" s="135" t="s">
        <v>294</v>
      </c>
      <c r="CA2" s="135" t="s">
        <v>295</v>
      </c>
      <c r="CB2" s="135" t="s">
        <v>296</v>
      </c>
      <c r="CC2" s="135" t="s">
        <v>59</v>
      </c>
      <c r="CD2" s="135" t="s">
        <v>60</v>
      </c>
      <c r="CE2" s="136" t="s">
        <v>338</v>
      </c>
      <c r="CF2" s="137" t="s">
        <v>4</v>
      </c>
      <c r="CG2" s="137" t="s">
        <v>297</v>
      </c>
      <c r="CH2" s="137" t="s">
        <v>61</v>
      </c>
      <c r="CI2" s="137" t="s">
        <v>5</v>
      </c>
      <c r="CJ2" s="137" t="s">
        <v>298</v>
      </c>
      <c r="CK2" s="138" t="s">
        <v>291</v>
      </c>
      <c r="CL2" s="135" t="s">
        <v>60</v>
      </c>
      <c r="CM2" s="135" t="s">
        <v>292</v>
      </c>
      <c r="CN2" s="135" t="s">
        <v>337</v>
      </c>
      <c r="CO2" s="135" t="s">
        <v>338</v>
      </c>
      <c r="CP2" s="135" t="s">
        <v>339</v>
      </c>
      <c r="CQ2" s="135" t="s">
        <v>347</v>
      </c>
      <c r="CR2" s="135" t="s">
        <v>294</v>
      </c>
      <c r="CS2" s="135" t="s">
        <v>295</v>
      </c>
      <c r="CT2" s="135" t="s">
        <v>296</v>
      </c>
      <c r="CU2" s="135" t="s">
        <v>59</v>
      </c>
      <c r="CV2" s="135" t="s">
        <v>60</v>
      </c>
      <c r="CW2" s="136" t="s">
        <v>338</v>
      </c>
      <c r="CX2" s="137" t="s">
        <v>4</v>
      </c>
      <c r="CY2" s="137" t="s">
        <v>297</v>
      </c>
      <c r="CZ2" s="137" t="s">
        <v>61</v>
      </c>
      <c r="DA2" s="137" t="s">
        <v>5</v>
      </c>
      <c r="DB2" s="137" t="s">
        <v>298</v>
      </c>
      <c r="DC2" s="138" t="s">
        <v>291</v>
      </c>
      <c r="DD2" s="135" t="s">
        <v>60</v>
      </c>
      <c r="DE2" s="135" t="s">
        <v>292</v>
      </c>
      <c r="DF2" s="135" t="s">
        <v>337</v>
      </c>
      <c r="DG2" s="135" t="s">
        <v>338</v>
      </c>
      <c r="DH2" s="135" t="s">
        <v>339</v>
      </c>
      <c r="DI2" s="135" t="s">
        <v>347</v>
      </c>
      <c r="DJ2" s="135" t="s">
        <v>294</v>
      </c>
      <c r="DK2" s="135" t="s">
        <v>295</v>
      </c>
      <c r="DL2" s="135" t="s">
        <v>296</v>
      </c>
      <c r="DM2" s="135" t="s">
        <v>59</v>
      </c>
      <c r="DN2" s="135" t="s">
        <v>60</v>
      </c>
      <c r="DO2" s="136" t="s">
        <v>338</v>
      </c>
      <c r="DP2" s="137" t="s">
        <v>4</v>
      </c>
      <c r="DQ2" s="137" t="s">
        <v>297</v>
      </c>
      <c r="DR2" s="137" t="s">
        <v>61</v>
      </c>
      <c r="DS2" s="137" t="s">
        <v>5</v>
      </c>
      <c r="DT2" s="137" t="s">
        <v>298</v>
      </c>
      <c r="DU2" s="138" t="s">
        <v>291</v>
      </c>
      <c r="DV2" s="135" t="s">
        <v>60</v>
      </c>
      <c r="DW2" s="135" t="s">
        <v>292</v>
      </c>
      <c r="DX2" s="135" t="s">
        <v>337</v>
      </c>
      <c r="DY2" s="135" t="s">
        <v>338</v>
      </c>
      <c r="DZ2" s="135" t="s">
        <v>339</v>
      </c>
      <c r="EA2" s="135" t="s">
        <v>347</v>
      </c>
      <c r="EB2" s="135" t="s">
        <v>294</v>
      </c>
      <c r="EC2" s="135" t="s">
        <v>295</v>
      </c>
      <c r="ED2" s="135" t="s">
        <v>296</v>
      </c>
      <c r="EE2" s="135" t="s">
        <v>59</v>
      </c>
      <c r="EF2" s="135" t="s">
        <v>60</v>
      </c>
      <c r="EG2" s="136" t="s">
        <v>338</v>
      </c>
      <c r="EH2" s="137" t="s">
        <v>4</v>
      </c>
      <c r="EI2" s="137" t="s">
        <v>297</v>
      </c>
      <c r="EJ2" s="137" t="s">
        <v>61</v>
      </c>
      <c r="EK2" s="137" t="s">
        <v>5</v>
      </c>
      <c r="EL2" s="139" t="s">
        <v>298</v>
      </c>
      <c r="EM2" s="140"/>
      <c r="EN2" s="140"/>
      <c r="EO2" s="140" t="s">
        <v>73</v>
      </c>
      <c r="EP2" s="140" t="s">
        <v>74</v>
      </c>
      <c r="EQ2" s="141" t="s">
        <v>75</v>
      </c>
      <c r="ER2" s="140" t="s">
        <v>76</v>
      </c>
    </row>
    <row r="3" spans="1:148" x14ac:dyDescent="0.2">
      <c r="A3" s="150">
        <v>1</v>
      </c>
      <c r="B3" s="151" t="s">
        <v>236</v>
      </c>
      <c r="C3" s="152">
        <v>13.047499999999999</v>
      </c>
      <c r="D3" s="45" t="s">
        <v>121</v>
      </c>
      <c r="E3" s="14">
        <v>4</v>
      </c>
      <c r="F3" s="44">
        <v>36439</v>
      </c>
      <c r="G3" s="15">
        <v>25.994520547945207</v>
      </c>
      <c r="H3" s="15" t="s">
        <v>336</v>
      </c>
      <c r="I3" s="15">
        <v>21.572602739726026</v>
      </c>
      <c r="J3" s="15" t="s">
        <v>327</v>
      </c>
      <c r="K3" s="45">
        <v>78</v>
      </c>
      <c r="L3" s="45">
        <v>220</v>
      </c>
      <c r="M3" s="45">
        <v>4.58</v>
      </c>
      <c r="N3" s="81">
        <v>1</v>
      </c>
      <c r="O3" s="167">
        <v>0</v>
      </c>
      <c r="P3" s="168">
        <v>0</v>
      </c>
      <c r="Q3" s="168">
        <v>0.78325358851674642</v>
      </c>
      <c r="R3" s="168">
        <v>0.84716763005780349</v>
      </c>
      <c r="S3" s="168">
        <v>0.75394548063127687</v>
      </c>
      <c r="T3" s="169">
        <v>0.80055655534454018</v>
      </c>
      <c r="U3" s="169">
        <v>0.72050089981008614</v>
      </c>
      <c r="V3" s="169">
        <v>0.18051879301217574</v>
      </c>
      <c r="W3" s="169">
        <v>0.15597235932872655</v>
      </c>
      <c r="X3" s="169">
        <v>0.16824557617045116</v>
      </c>
      <c r="Y3" s="18">
        <v>0.15142101855340606</v>
      </c>
      <c r="Z3" s="19">
        <v>18.915068493150685</v>
      </c>
      <c r="AA3" s="20">
        <v>99.997873463404346</v>
      </c>
      <c r="AB3" s="71">
        <v>0.67941176470588238</v>
      </c>
      <c r="AC3" s="102">
        <v>13.671641791044776</v>
      </c>
      <c r="AD3" s="71">
        <v>0.77300000000000002</v>
      </c>
      <c r="AE3" s="71">
        <v>7.0999999999999994E-2</v>
      </c>
      <c r="AF3" s="71">
        <v>1.6E-2</v>
      </c>
      <c r="AG3" s="70">
        <v>0.51</v>
      </c>
      <c r="AH3" s="20">
        <v>7.8</v>
      </c>
      <c r="AI3" s="20">
        <v>0.25806451612903225</v>
      </c>
      <c r="AJ3" s="75">
        <v>3.28</v>
      </c>
      <c r="AK3" s="21">
        <v>8</v>
      </c>
      <c r="AL3" s="21">
        <v>8</v>
      </c>
      <c r="AM3" s="21">
        <v>7</v>
      </c>
      <c r="AN3" s="21">
        <v>6</v>
      </c>
      <c r="AO3" s="21">
        <v>10</v>
      </c>
      <c r="AP3" s="21">
        <v>6</v>
      </c>
      <c r="AQ3" s="217">
        <v>6</v>
      </c>
      <c r="AR3" s="21">
        <v>9</v>
      </c>
      <c r="AS3" s="21">
        <v>8</v>
      </c>
      <c r="AT3" s="21">
        <v>7</v>
      </c>
      <c r="AU3" s="21">
        <v>10</v>
      </c>
      <c r="AV3" s="21">
        <v>0</v>
      </c>
      <c r="AW3" s="21">
        <v>10.870000000000001</v>
      </c>
      <c r="AX3" s="21">
        <v>10.870000000000001</v>
      </c>
      <c r="AY3" s="21">
        <v>1.125</v>
      </c>
      <c r="AZ3" s="130">
        <v>1.125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61"/>
      <c r="BO3" s="61"/>
      <c r="BP3" s="61"/>
      <c r="BQ3" s="72"/>
      <c r="BR3" s="61"/>
      <c r="BS3" s="104"/>
      <c r="BT3" s="26">
        <v>1</v>
      </c>
      <c r="BU3" s="26"/>
      <c r="BV3" s="26"/>
      <c r="BW3" s="26"/>
      <c r="BX3" s="26"/>
      <c r="BY3" s="26"/>
      <c r="BZ3" s="26"/>
      <c r="CA3" s="26"/>
      <c r="CB3" s="78"/>
      <c r="CC3" s="26"/>
      <c r="CD3" s="26">
        <v>1</v>
      </c>
      <c r="CE3" s="26"/>
      <c r="CF3" s="61"/>
      <c r="CG3" s="26"/>
      <c r="CH3" s="26"/>
      <c r="CI3" s="26"/>
      <c r="CJ3" s="107"/>
      <c r="CK3" s="104">
        <v>3274</v>
      </c>
      <c r="CL3" s="26">
        <v>4180</v>
      </c>
      <c r="CM3" s="26">
        <v>30</v>
      </c>
      <c r="CN3" s="26">
        <v>4</v>
      </c>
      <c r="CO3" s="26">
        <v>397</v>
      </c>
      <c r="CP3" s="26">
        <v>257</v>
      </c>
      <c r="CQ3" s="26">
        <v>75.2</v>
      </c>
      <c r="CR3" s="26">
        <v>6.8</v>
      </c>
      <c r="CS3" s="26">
        <v>1.6</v>
      </c>
      <c r="CT3" s="78">
        <v>47.5</v>
      </c>
      <c r="CU3" s="26">
        <v>266</v>
      </c>
      <c r="CV3" s="26">
        <v>3867</v>
      </c>
      <c r="CW3" s="26">
        <v>36</v>
      </c>
      <c r="CX3" s="73">
        <v>5.7</v>
      </c>
      <c r="CY3" s="26">
        <v>1</v>
      </c>
      <c r="CZ3" s="26">
        <v>5</v>
      </c>
      <c r="DA3" s="26">
        <v>2.66</v>
      </c>
      <c r="DB3" s="107">
        <v>11</v>
      </c>
      <c r="DC3" s="104">
        <v>3664</v>
      </c>
      <c r="DD3" s="26">
        <v>4325</v>
      </c>
      <c r="DE3" s="26">
        <v>36</v>
      </c>
      <c r="DF3" s="26">
        <v>8</v>
      </c>
      <c r="DG3" s="26">
        <v>410</v>
      </c>
      <c r="DH3" s="26">
        <v>268</v>
      </c>
      <c r="DI3" s="26">
        <v>74.400000000000006</v>
      </c>
      <c r="DJ3" s="26">
        <v>6.9</v>
      </c>
      <c r="DK3" s="26">
        <v>3.1</v>
      </c>
      <c r="DL3" s="78">
        <v>46.6</v>
      </c>
      <c r="DM3" s="26">
        <v>682</v>
      </c>
      <c r="DN3" s="26">
        <v>3778</v>
      </c>
      <c r="DO3" s="26">
        <v>62</v>
      </c>
      <c r="DP3" s="73">
        <v>7.8</v>
      </c>
      <c r="DQ3" s="26">
        <v>9</v>
      </c>
      <c r="DR3" s="26">
        <v>16</v>
      </c>
      <c r="DS3" s="26">
        <v>3.28</v>
      </c>
      <c r="DT3" s="107">
        <v>22</v>
      </c>
      <c r="DU3" s="104">
        <v>3153</v>
      </c>
      <c r="DV3" s="26">
        <v>4182</v>
      </c>
      <c r="DW3" s="26">
        <v>24</v>
      </c>
      <c r="DX3" s="26">
        <v>5</v>
      </c>
      <c r="DY3" s="26">
        <v>340</v>
      </c>
      <c r="DZ3" s="26">
        <v>231</v>
      </c>
      <c r="EA3" s="78">
        <v>77.3</v>
      </c>
      <c r="EB3" s="78">
        <v>7.1</v>
      </c>
      <c r="EC3" s="78">
        <v>3.4</v>
      </c>
      <c r="ED3" s="78">
        <v>51</v>
      </c>
      <c r="EE3" s="26">
        <v>316</v>
      </c>
      <c r="EF3" s="26">
        <v>2026</v>
      </c>
      <c r="EG3" s="26">
        <v>44</v>
      </c>
      <c r="EH3" s="73">
        <v>5.9</v>
      </c>
      <c r="EI3" s="26">
        <v>8</v>
      </c>
      <c r="EJ3" s="26">
        <v>7</v>
      </c>
      <c r="EK3" s="26">
        <v>2.65</v>
      </c>
      <c r="EL3" s="107">
        <v>13</v>
      </c>
      <c r="EN3" s="10">
        <v>1</v>
      </c>
      <c r="EO3" s="17" t="s">
        <v>78</v>
      </c>
      <c r="EP3" s="6">
        <v>1</v>
      </c>
      <c r="EQ3" s="49">
        <v>42613</v>
      </c>
      <c r="ER3" s="48">
        <v>44313</v>
      </c>
    </row>
    <row r="4" spans="1:148" x14ac:dyDescent="0.2">
      <c r="A4" s="150">
        <v>2</v>
      </c>
      <c r="B4" s="151" t="s">
        <v>238</v>
      </c>
      <c r="C4" s="152">
        <v>12.49375</v>
      </c>
      <c r="D4" s="45" t="s">
        <v>110</v>
      </c>
      <c r="E4" s="14">
        <v>2</v>
      </c>
      <c r="F4" s="44">
        <v>36224</v>
      </c>
      <c r="G4" s="15">
        <v>26.583561643835615</v>
      </c>
      <c r="H4" s="15" t="s">
        <v>336</v>
      </c>
      <c r="I4" s="15">
        <v>22.161643835616438</v>
      </c>
      <c r="J4" s="15" t="s">
        <v>327</v>
      </c>
      <c r="K4" s="45">
        <v>75</v>
      </c>
      <c r="L4" s="45">
        <v>223</v>
      </c>
      <c r="M4" s="45">
        <v>4.49</v>
      </c>
      <c r="N4" s="81">
        <v>1</v>
      </c>
      <c r="O4" s="167">
        <v>0</v>
      </c>
      <c r="P4" s="168">
        <v>0</v>
      </c>
      <c r="Q4" s="168">
        <v>0.10742496050552923</v>
      </c>
      <c r="R4" s="168">
        <v>0.8884364820846905</v>
      </c>
      <c r="S4" s="168">
        <v>0.99904761904761907</v>
      </c>
      <c r="T4" s="169">
        <v>0.99904761904761907</v>
      </c>
      <c r="U4" s="169">
        <v>0.99904761904761907</v>
      </c>
      <c r="V4" s="169">
        <v>0.17286432160804019</v>
      </c>
      <c r="W4" s="169">
        <v>0.23267326732673269</v>
      </c>
      <c r="X4" s="169">
        <v>0.23267326732673269</v>
      </c>
      <c r="Y4" s="18">
        <v>0.23267326732673269</v>
      </c>
      <c r="Z4" s="19">
        <v>20.504109589041096</v>
      </c>
      <c r="AA4" s="20">
        <v>109.73609325538209</v>
      </c>
      <c r="AB4" s="71">
        <v>0.6685393258426966</v>
      </c>
      <c r="AC4" s="102">
        <v>13.752100840336135</v>
      </c>
      <c r="AD4" s="71">
        <v>0.75900000000000001</v>
      </c>
      <c r="AE4" s="71">
        <v>8.6999999999999994E-2</v>
      </c>
      <c r="AF4" s="71">
        <v>2.3E-2</v>
      </c>
      <c r="AG4" s="70">
        <v>0.5</v>
      </c>
      <c r="AH4" s="20">
        <v>8.1999999999999993</v>
      </c>
      <c r="AI4" s="20">
        <v>0.12698412698412698</v>
      </c>
      <c r="AJ4" s="76">
        <v>4.3</v>
      </c>
      <c r="AK4" s="21">
        <v>4</v>
      </c>
      <c r="AL4" s="21">
        <v>8</v>
      </c>
      <c r="AM4" s="21">
        <v>5</v>
      </c>
      <c r="AN4" s="21">
        <v>9</v>
      </c>
      <c r="AO4" s="21">
        <v>9</v>
      </c>
      <c r="AP4" s="21">
        <v>5</v>
      </c>
      <c r="AQ4" s="21">
        <v>8</v>
      </c>
      <c r="AR4" s="21">
        <v>10</v>
      </c>
      <c r="AS4" s="21">
        <v>1</v>
      </c>
      <c r="AT4" s="21">
        <v>10</v>
      </c>
      <c r="AU4" s="21">
        <v>10</v>
      </c>
      <c r="AV4" s="21">
        <v>0</v>
      </c>
      <c r="AW4" s="21">
        <v>10.6</v>
      </c>
      <c r="AX4" s="21">
        <v>10.6</v>
      </c>
      <c r="AY4" s="21">
        <v>1.0874999999999999</v>
      </c>
      <c r="AZ4" s="130">
        <v>1.0874999999999999</v>
      </c>
      <c r="BA4" s="103"/>
      <c r="BB4" s="23">
        <v>1</v>
      </c>
      <c r="BC4" s="23"/>
      <c r="BD4" s="23"/>
      <c r="BE4" s="23"/>
      <c r="BF4" s="23"/>
      <c r="BG4" s="23"/>
      <c r="BH4" s="74"/>
      <c r="BI4" s="74"/>
      <c r="BJ4" s="74"/>
      <c r="BK4" s="23"/>
      <c r="BL4" s="23">
        <v>1</v>
      </c>
      <c r="BM4" s="55"/>
      <c r="BN4" s="61"/>
      <c r="BO4" s="61"/>
      <c r="BP4" s="61"/>
      <c r="BQ4" s="72"/>
      <c r="BR4" s="61"/>
      <c r="BS4" s="104"/>
      <c r="BT4" s="26">
        <v>1</v>
      </c>
      <c r="BU4" s="26"/>
      <c r="BV4" s="26"/>
      <c r="BW4" s="26"/>
      <c r="BX4" s="26"/>
      <c r="BY4" s="26"/>
      <c r="BZ4" s="26"/>
      <c r="CA4" s="26"/>
      <c r="CB4" s="78"/>
      <c r="CC4" s="26"/>
      <c r="CD4" s="26">
        <v>1</v>
      </c>
      <c r="CE4" s="26"/>
      <c r="CF4" s="61"/>
      <c r="CG4" s="26"/>
      <c r="CH4" s="26"/>
      <c r="CI4" s="26"/>
      <c r="CJ4" s="107"/>
      <c r="CK4" s="104">
        <v>340</v>
      </c>
      <c r="CL4" s="26">
        <v>3165</v>
      </c>
      <c r="CM4" s="26">
        <v>4</v>
      </c>
      <c r="CN4" s="26">
        <v>0</v>
      </c>
      <c r="CO4" s="26">
        <v>40</v>
      </c>
      <c r="CP4" s="26">
        <v>28</v>
      </c>
      <c r="CQ4" s="26">
        <v>79.5</v>
      </c>
      <c r="CR4" s="26">
        <v>9.5</v>
      </c>
      <c r="CS4" s="26">
        <v>0</v>
      </c>
      <c r="CT4" s="78">
        <v>42.9</v>
      </c>
      <c r="CU4" s="26">
        <v>289</v>
      </c>
      <c r="CV4" s="26">
        <v>3433</v>
      </c>
      <c r="CW4" s="26">
        <v>27</v>
      </c>
      <c r="CX4" s="73">
        <v>7.2</v>
      </c>
      <c r="CY4" s="26">
        <v>4</v>
      </c>
      <c r="CZ4" s="26">
        <v>4</v>
      </c>
      <c r="DA4" s="26">
        <v>3.98</v>
      </c>
      <c r="DB4" s="107">
        <v>10</v>
      </c>
      <c r="DC4" s="104">
        <v>3273</v>
      </c>
      <c r="DD4" s="26">
        <v>3684</v>
      </c>
      <c r="DE4" s="26">
        <v>41</v>
      </c>
      <c r="DF4" s="26">
        <v>3</v>
      </c>
      <c r="DG4" s="26">
        <v>356</v>
      </c>
      <c r="DH4" s="26">
        <v>238</v>
      </c>
      <c r="DI4" s="26">
        <v>75.900000000000006</v>
      </c>
      <c r="DJ4" s="27">
        <v>8.6999999999999993</v>
      </c>
      <c r="DK4" s="27">
        <v>2.4</v>
      </c>
      <c r="DL4" s="78">
        <v>50</v>
      </c>
      <c r="DM4" s="26">
        <v>688</v>
      </c>
      <c r="DN4" s="26">
        <v>3980</v>
      </c>
      <c r="DO4" s="26">
        <v>72</v>
      </c>
      <c r="DP4" s="73">
        <v>6</v>
      </c>
      <c r="DQ4" s="26">
        <v>10</v>
      </c>
      <c r="DR4" s="26">
        <v>8</v>
      </c>
      <c r="DS4" s="26">
        <v>3.27</v>
      </c>
      <c r="DT4" s="107">
        <v>22</v>
      </c>
      <c r="DU4" s="104">
        <v>2098</v>
      </c>
      <c r="DV4" s="26">
        <v>2100</v>
      </c>
      <c r="DW4" s="26">
        <v>22</v>
      </c>
      <c r="DX4" s="26">
        <v>6</v>
      </c>
      <c r="DY4" s="26">
        <v>226</v>
      </c>
      <c r="DZ4" s="26">
        <v>158</v>
      </c>
      <c r="EA4" s="78">
        <v>80.8</v>
      </c>
      <c r="EB4" s="78">
        <v>7.8</v>
      </c>
      <c r="EC4" s="78">
        <v>2.2999999999999998</v>
      </c>
      <c r="ED4" s="78">
        <v>59.4</v>
      </c>
      <c r="EE4" s="26">
        <v>517</v>
      </c>
      <c r="EF4" s="26">
        <v>2222</v>
      </c>
      <c r="EG4" s="26">
        <v>63</v>
      </c>
      <c r="EH4" s="73">
        <v>8.1999999999999993</v>
      </c>
      <c r="EI4" s="26">
        <v>5</v>
      </c>
      <c r="EJ4" s="26">
        <v>8</v>
      </c>
      <c r="EK4" s="78">
        <v>4.3</v>
      </c>
      <c r="EL4" s="107">
        <v>17</v>
      </c>
      <c r="EN4" s="10">
        <v>2</v>
      </c>
      <c r="EO4" s="17" t="s">
        <v>79</v>
      </c>
      <c r="EP4" s="6">
        <v>1</v>
      </c>
      <c r="EQ4" s="49">
        <v>42978</v>
      </c>
    </row>
    <row r="5" spans="1:148" x14ac:dyDescent="0.2">
      <c r="A5" s="150">
        <v>3</v>
      </c>
      <c r="B5" s="151" t="s">
        <v>240</v>
      </c>
      <c r="C5" s="152">
        <v>11.21875</v>
      </c>
      <c r="D5" s="45" t="s">
        <v>84</v>
      </c>
      <c r="E5" s="14">
        <v>1</v>
      </c>
      <c r="F5" s="44">
        <v>36043</v>
      </c>
      <c r="G5" s="15">
        <v>27.079452054794519</v>
      </c>
      <c r="H5" s="15" t="s">
        <v>355</v>
      </c>
      <c r="I5" s="15">
        <v>22.657534246575342</v>
      </c>
      <c r="J5" s="15" t="s">
        <v>331</v>
      </c>
      <c r="K5" s="45">
        <v>74</v>
      </c>
      <c r="L5" s="45">
        <v>205</v>
      </c>
      <c r="M5" s="45">
        <v>4.88</v>
      </c>
      <c r="N5" s="81">
        <v>1</v>
      </c>
      <c r="O5" s="167">
        <v>0</v>
      </c>
      <c r="P5" s="168">
        <v>0</v>
      </c>
      <c r="Q5" s="168">
        <v>2.5339925834363411E-2</v>
      </c>
      <c r="R5" s="168">
        <v>0.33782872555630478</v>
      </c>
      <c r="S5" s="168">
        <v>0.96520618556701032</v>
      </c>
      <c r="T5" s="169">
        <v>0.96520618556701032</v>
      </c>
      <c r="U5" s="169">
        <v>0.96520618556701032</v>
      </c>
      <c r="V5" s="169">
        <v>2.2280471821756225E-2</v>
      </c>
      <c r="W5" s="169">
        <v>3.1612645058023206E-2</v>
      </c>
      <c r="X5" s="169">
        <v>3.1612645058023206E-2</v>
      </c>
      <c r="Y5" s="18">
        <v>3.1612645058023206E-2</v>
      </c>
      <c r="Z5" s="19">
        <v>22.005479452054793</v>
      </c>
      <c r="AA5" s="20">
        <v>72.294385187580886</v>
      </c>
      <c r="AB5" s="71">
        <v>0.76600985221674878</v>
      </c>
      <c r="AC5" s="102">
        <v>15.494845360824742</v>
      </c>
      <c r="AD5" s="71">
        <v>0.84200000000000008</v>
      </c>
      <c r="AE5" s="71">
        <v>7.400000000000001E-2</v>
      </c>
      <c r="AF5" s="71">
        <v>2.4E-2</v>
      </c>
      <c r="AG5" s="70">
        <v>0.66099999999999992</v>
      </c>
      <c r="AH5" s="20">
        <v>3.4</v>
      </c>
      <c r="AI5" s="20">
        <v>0</v>
      </c>
      <c r="AJ5" s="76">
        <v>1.2</v>
      </c>
      <c r="AK5" s="21">
        <v>0</v>
      </c>
      <c r="AL5" s="21">
        <v>10</v>
      </c>
      <c r="AM5" s="21">
        <v>10</v>
      </c>
      <c r="AN5" s="21">
        <v>6</v>
      </c>
      <c r="AO5" s="21">
        <v>9</v>
      </c>
      <c r="AP5" s="21">
        <v>10</v>
      </c>
      <c r="AQ5" s="21">
        <v>1</v>
      </c>
      <c r="AR5" s="21">
        <v>0</v>
      </c>
      <c r="AS5" s="21">
        <v>0</v>
      </c>
      <c r="AT5" s="21">
        <v>0</v>
      </c>
      <c r="AU5" s="21">
        <v>10</v>
      </c>
      <c r="AV5" s="21">
        <v>0</v>
      </c>
      <c r="AW5" s="21">
        <v>13.25</v>
      </c>
      <c r="AX5" s="21">
        <v>9.9375</v>
      </c>
      <c r="AY5" s="21">
        <v>3.7499999999999999E-2</v>
      </c>
      <c r="AZ5" s="130">
        <v>0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104"/>
      <c r="BT5" s="26">
        <v>1</v>
      </c>
      <c r="BU5" s="26"/>
      <c r="BV5" s="26"/>
      <c r="BW5" s="26"/>
      <c r="BX5" s="26"/>
      <c r="BY5" s="26"/>
      <c r="BZ5" s="26"/>
      <c r="CA5" s="26"/>
      <c r="CB5" s="78"/>
      <c r="CC5" s="26"/>
      <c r="CD5" s="26">
        <v>1</v>
      </c>
      <c r="CE5" s="26"/>
      <c r="CF5" s="61"/>
      <c r="CG5" s="26"/>
      <c r="CH5" s="26"/>
      <c r="CI5" s="26"/>
      <c r="CJ5" s="107"/>
      <c r="CK5" s="104">
        <v>123</v>
      </c>
      <c r="CL5" s="26">
        <v>4854</v>
      </c>
      <c r="CM5" s="26">
        <v>1</v>
      </c>
      <c r="CN5" s="26">
        <v>0</v>
      </c>
      <c r="CO5" s="26">
        <v>13</v>
      </c>
      <c r="CP5" s="26">
        <v>5</v>
      </c>
      <c r="CQ5" s="26">
        <v>46.2</v>
      </c>
      <c r="CR5" s="26">
        <v>7.7</v>
      </c>
      <c r="CS5" s="26">
        <v>0</v>
      </c>
      <c r="CT5" s="78">
        <v>100</v>
      </c>
      <c r="CU5" s="26">
        <v>-11</v>
      </c>
      <c r="CV5" s="26">
        <v>3099</v>
      </c>
      <c r="CW5" s="26">
        <v>8</v>
      </c>
      <c r="CX5" s="73">
        <v>-1.4</v>
      </c>
      <c r="CY5" s="26">
        <v>0</v>
      </c>
      <c r="CZ5" s="26">
        <v>0</v>
      </c>
      <c r="DA5" s="26">
        <v>0.13</v>
      </c>
      <c r="DB5" s="107">
        <v>0</v>
      </c>
      <c r="DC5" s="104">
        <v>1503</v>
      </c>
      <c r="DD5" s="26">
        <v>4449</v>
      </c>
      <c r="DE5" s="26">
        <v>14</v>
      </c>
      <c r="DF5" s="26">
        <v>3</v>
      </c>
      <c r="DG5" s="26">
        <v>141</v>
      </c>
      <c r="DH5" s="26">
        <v>97</v>
      </c>
      <c r="DI5" s="26">
        <v>77.599999999999994</v>
      </c>
      <c r="DJ5" s="26">
        <v>5.3</v>
      </c>
      <c r="DK5" s="26">
        <v>2.4</v>
      </c>
      <c r="DL5" s="78">
        <v>50</v>
      </c>
      <c r="DM5" s="26">
        <v>51</v>
      </c>
      <c r="DN5" s="26">
        <v>2289</v>
      </c>
      <c r="DO5" s="26">
        <v>4</v>
      </c>
      <c r="DP5" s="73">
        <v>3.4</v>
      </c>
      <c r="DQ5" s="26">
        <v>1</v>
      </c>
      <c r="DR5" s="26">
        <v>0</v>
      </c>
      <c r="DS5" s="26">
        <v>1.2</v>
      </c>
      <c r="DT5" s="107">
        <v>2</v>
      </c>
      <c r="DU5" s="104">
        <v>4494</v>
      </c>
      <c r="DV5" s="26">
        <v>4656</v>
      </c>
      <c r="DW5" s="26">
        <v>41</v>
      </c>
      <c r="DX5" s="26">
        <v>4</v>
      </c>
      <c r="DY5" s="26">
        <v>406</v>
      </c>
      <c r="DZ5" s="26">
        <v>311</v>
      </c>
      <c r="EA5" s="78">
        <v>84.2</v>
      </c>
      <c r="EB5" s="78">
        <v>7.4</v>
      </c>
      <c r="EC5" s="78">
        <v>2.4</v>
      </c>
      <c r="ED5" s="78">
        <v>66.099999999999994</v>
      </c>
      <c r="EE5" s="26">
        <v>79</v>
      </c>
      <c r="EF5" s="26">
        <v>2499</v>
      </c>
      <c r="EG5" s="26">
        <v>17</v>
      </c>
      <c r="EH5" s="73">
        <v>3</v>
      </c>
      <c r="EI5" s="26">
        <v>1</v>
      </c>
      <c r="EJ5" s="26">
        <v>0</v>
      </c>
      <c r="EK5" s="26">
        <v>0.57999999999999996</v>
      </c>
      <c r="EL5" s="107">
        <v>2</v>
      </c>
      <c r="EM5" s="52"/>
      <c r="EN5" s="4">
        <v>3</v>
      </c>
      <c r="EO5" s="17" t="s">
        <v>81</v>
      </c>
      <c r="EP5" s="6">
        <v>0.9</v>
      </c>
      <c r="EQ5" s="49">
        <v>43343</v>
      </c>
    </row>
    <row r="6" spans="1:148" x14ac:dyDescent="0.2">
      <c r="A6" s="150">
        <v>4</v>
      </c>
      <c r="B6" s="151" t="s">
        <v>237</v>
      </c>
      <c r="C6" s="152">
        <v>10.530000000000001</v>
      </c>
      <c r="D6" s="45" t="s">
        <v>128</v>
      </c>
      <c r="E6" s="14">
        <v>7</v>
      </c>
      <c r="F6" s="44">
        <v>36375</v>
      </c>
      <c r="G6" s="15">
        <v>26.169863013698631</v>
      </c>
      <c r="H6" s="15" t="s">
        <v>336</v>
      </c>
      <c r="I6" s="15">
        <v>21.747945205479454</v>
      </c>
      <c r="J6" s="15" t="s">
        <v>330</v>
      </c>
      <c r="K6" s="45">
        <v>75</v>
      </c>
      <c r="L6" s="45">
        <v>203</v>
      </c>
      <c r="M6" s="45">
        <v>4.79</v>
      </c>
      <c r="N6" s="81">
        <v>1</v>
      </c>
      <c r="O6" s="167">
        <v>0</v>
      </c>
      <c r="P6" s="168">
        <v>0</v>
      </c>
      <c r="Q6" s="168">
        <v>0.57319288049400652</v>
      </c>
      <c r="R6" s="168">
        <v>0.64090786273980005</v>
      </c>
      <c r="S6" s="168">
        <v>0.92697616060225851</v>
      </c>
      <c r="T6" s="169">
        <v>0.92697616060225851</v>
      </c>
      <c r="U6" s="169">
        <v>0.69523212045169391</v>
      </c>
      <c r="V6" s="169">
        <v>0.13162467419635099</v>
      </c>
      <c r="W6" s="169">
        <v>0.14574731626754747</v>
      </c>
      <c r="X6" s="169">
        <v>0.14574731626754747</v>
      </c>
      <c r="Y6" s="18">
        <v>0.10931048720066061</v>
      </c>
      <c r="Z6" s="19">
        <v>19.090410958904108</v>
      </c>
      <c r="AA6" s="20">
        <v>77.123011563661692</v>
      </c>
      <c r="AB6" s="71">
        <v>0.61562499999999998</v>
      </c>
      <c r="AC6" s="102">
        <v>15.077551020408164</v>
      </c>
      <c r="AD6" s="71">
        <v>0.74900000000000011</v>
      </c>
      <c r="AE6" s="71">
        <v>6.7000000000000004E-2</v>
      </c>
      <c r="AF6" s="71">
        <v>0.01</v>
      </c>
      <c r="AG6" s="70">
        <v>0.6</v>
      </c>
      <c r="AH6" s="20">
        <v>6.2</v>
      </c>
      <c r="AI6" s="20">
        <v>0.25806451612903225</v>
      </c>
      <c r="AJ6" s="76">
        <v>3.06</v>
      </c>
      <c r="AK6" s="21">
        <v>7</v>
      </c>
      <c r="AL6" s="21">
        <v>10</v>
      </c>
      <c r="AM6" s="21">
        <v>4</v>
      </c>
      <c r="AN6" s="21">
        <v>5</v>
      </c>
      <c r="AO6" s="21">
        <v>10</v>
      </c>
      <c r="AP6" s="21">
        <v>9</v>
      </c>
      <c r="AQ6" s="21">
        <v>4</v>
      </c>
      <c r="AR6" s="21">
        <v>6</v>
      </c>
      <c r="AS6" s="21">
        <v>8</v>
      </c>
      <c r="AT6" s="21">
        <v>7</v>
      </c>
      <c r="AU6" s="21">
        <v>10</v>
      </c>
      <c r="AV6" s="21">
        <v>0</v>
      </c>
      <c r="AW6" s="21">
        <v>10.879999999999999</v>
      </c>
      <c r="AX6" s="21">
        <v>8.16</v>
      </c>
      <c r="AY6" s="21">
        <v>0.9375</v>
      </c>
      <c r="AZ6" s="130">
        <v>0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59"/>
      <c r="BS6" s="104"/>
      <c r="BT6" s="26">
        <v>1</v>
      </c>
      <c r="BU6" s="26"/>
      <c r="BV6" s="26"/>
      <c r="BW6" s="26"/>
      <c r="BX6" s="26"/>
      <c r="BY6" s="26"/>
      <c r="BZ6" s="26"/>
      <c r="CA6" s="26"/>
      <c r="CB6" s="78"/>
      <c r="CC6" s="26"/>
      <c r="CD6" s="26">
        <v>1</v>
      </c>
      <c r="CE6" s="26"/>
      <c r="CF6" s="61"/>
      <c r="CG6" s="26"/>
      <c r="CH6" s="26"/>
      <c r="CI6" s="26"/>
      <c r="CJ6" s="107"/>
      <c r="CK6" s="104">
        <v>1578</v>
      </c>
      <c r="CL6" s="26">
        <v>2753</v>
      </c>
      <c r="CM6" s="26">
        <v>12</v>
      </c>
      <c r="CN6" s="26">
        <v>3</v>
      </c>
      <c r="CO6" s="26">
        <v>184</v>
      </c>
      <c r="CP6" s="26">
        <v>120</v>
      </c>
      <c r="CQ6" s="26">
        <v>74.900000000000006</v>
      </c>
      <c r="CR6" s="26">
        <v>6.7</v>
      </c>
      <c r="CS6" s="26">
        <v>2.8</v>
      </c>
      <c r="CT6" s="78">
        <v>60</v>
      </c>
      <c r="CU6" s="26">
        <v>346</v>
      </c>
      <c r="CV6" s="26">
        <v>2226</v>
      </c>
      <c r="CW6" s="26">
        <v>31</v>
      </c>
      <c r="CX6" s="73">
        <v>6.3</v>
      </c>
      <c r="CY6" s="26">
        <v>2</v>
      </c>
      <c r="CZ6" s="26">
        <v>2</v>
      </c>
      <c r="DA6" s="26">
        <v>3.11</v>
      </c>
      <c r="DB6" s="107">
        <v>13</v>
      </c>
      <c r="DC6" s="104">
        <v>2372</v>
      </c>
      <c r="DD6" s="26">
        <v>3701</v>
      </c>
      <c r="DE6" s="26">
        <v>11</v>
      </c>
      <c r="DF6" s="26">
        <v>9</v>
      </c>
      <c r="DG6" s="26">
        <v>320</v>
      </c>
      <c r="DH6" s="26">
        <v>197</v>
      </c>
      <c r="DI6" s="26">
        <v>70.5</v>
      </c>
      <c r="DJ6" s="26">
        <v>5.0999999999999996</v>
      </c>
      <c r="DK6" s="26">
        <v>4</v>
      </c>
      <c r="DL6" s="78">
        <v>37.700000000000003</v>
      </c>
      <c r="DM6" s="26">
        <v>303</v>
      </c>
      <c r="DN6" s="26">
        <v>2302</v>
      </c>
      <c r="DO6" s="26">
        <v>31</v>
      </c>
      <c r="DP6" s="73">
        <v>6.2</v>
      </c>
      <c r="DQ6" s="26">
        <v>3</v>
      </c>
      <c r="DR6" s="26">
        <v>8</v>
      </c>
      <c r="DS6" s="26">
        <v>3.06</v>
      </c>
      <c r="DT6" s="107">
        <v>13</v>
      </c>
      <c r="DU6" s="104">
        <v>3694</v>
      </c>
      <c r="DV6" s="26">
        <v>3985</v>
      </c>
      <c r="DW6" s="26">
        <v>32</v>
      </c>
      <c r="DX6" s="26">
        <v>3</v>
      </c>
      <c r="DY6" s="26">
        <v>337</v>
      </c>
      <c r="DZ6" s="26">
        <v>245</v>
      </c>
      <c r="EA6" s="78">
        <v>79</v>
      </c>
      <c r="EB6" s="78">
        <v>8.6</v>
      </c>
      <c r="EC6" s="78">
        <v>1</v>
      </c>
      <c r="ED6" s="78">
        <v>67.900000000000006</v>
      </c>
      <c r="EE6" s="26">
        <v>353</v>
      </c>
      <c r="EF6" s="26">
        <v>2422</v>
      </c>
      <c r="EG6" s="26">
        <v>50</v>
      </c>
      <c r="EH6" s="73">
        <v>5.3</v>
      </c>
      <c r="EI6" s="26">
        <v>10</v>
      </c>
      <c r="EJ6" s="26">
        <v>3</v>
      </c>
      <c r="EK6" s="26">
        <v>1.94</v>
      </c>
      <c r="EL6" s="107">
        <v>14</v>
      </c>
      <c r="EM6" s="52"/>
      <c r="EN6" s="4">
        <v>4</v>
      </c>
      <c r="EO6" s="17" t="s">
        <v>83</v>
      </c>
      <c r="EP6" s="6">
        <v>0.9</v>
      </c>
      <c r="EQ6" s="49">
        <v>43708</v>
      </c>
    </row>
    <row r="7" spans="1:148" x14ac:dyDescent="0.2">
      <c r="A7" s="150">
        <v>5</v>
      </c>
      <c r="B7" s="151" t="s">
        <v>239</v>
      </c>
      <c r="C7" s="152">
        <v>8.8765624999999986</v>
      </c>
      <c r="D7" s="45" t="s">
        <v>310</v>
      </c>
      <c r="E7" s="14">
        <v>11</v>
      </c>
      <c r="F7" s="44">
        <v>36655</v>
      </c>
      <c r="G7" s="15">
        <v>25.402739726027399</v>
      </c>
      <c r="H7" s="15" t="s">
        <v>336</v>
      </c>
      <c r="I7" s="15">
        <v>20.980821917808218</v>
      </c>
      <c r="J7" s="15" t="s">
        <v>328</v>
      </c>
      <c r="K7" s="45">
        <v>75</v>
      </c>
      <c r="L7" s="45">
        <v>221</v>
      </c>
      <c r="M7" s="45">
        <v>4.6500000000000004</v>
      </c>
      <c r="N7" s="81">
        <v>1</v>
      </c>
      <c r="O7" s="167">
        <v>0</v>
      </c>
      <c r="P7" s="168">
        <v>0</v>
      </c>
      <c r="Q7" s="168">
        <v>4.3118936399568807E-3</v>
      </c>
      <c r="R7" s="168">
        <v>0.9570889117748026</v>
      </c>
      <c r="S7" s="168">
        <v>0.12163265306122449</v>
      </c>
      <c r="T7" s="169">
        <v>0.53936078241801355</v>
      </c>
      <c r="U7" s="169">
        <v>0.29664843032990745</v>
      </c>
      <c r="V7" s="169">
        <v>0.24773804394657475</v>
      </c>
      <c r="W7" s="169">
        <v>7.2164948453608241E-2</v>
      </c>
      <c r="X7" s="169">
        <v>0.1599514962000915</v>
      </c>
      <c r="Y7" s="18">
        <v>8.7973322910050333E-2</v>
      </c>
      <c r="Z7" s="19">
        <v>19.323287671232876</v>
      </c>
      <c r="AA7" s="20">
        <v>94.538881059887785</v>
      </c>
      <c r="AB7" s="71">
        <v>0.66666666666666663</v>
      </c>
      <c r="AC7" s="102">
        <v>14.520833333333334</v>
      </c>
      <c r="AD7" s="71">
        <v>0.72</v>
      </c>
      <c r="AE7" s="71">
        <v>5.5999999999999994E-2</v>
      </c>
      <c r="AF7" s="71">
        <v>1.3999999999999999E-2</v>
      </c>
      <c r="AG7" s="70">
        <v>0.39600000000000002</v>
      </c>
      <c r="AH7" s="20">
        <v>6.88622754491018</v>
      </c>
      <c r="AI7" s="20">
        <v>0.23353293413173654</v>
      </c>
      <c r="AJ7" s="76">
        <v>4.67</v>
      </c>
      <c r="AK7" s="21">
        <v>7</v>
      </c>
      <c r="AL7" s="21">
        <v>10</v>
      </c>
      <c r="AM7" s="21">
        <v>2</v>
      </c>
      <c r="AN7" s="21">
        <v>3</v>
      </c>
      <c r="AO7" s="21">
        <v>10</v>
      </c>
      <c r="AP7" s="21">
        <v>0</v>
      </c>
      <c r="AQ7" s="21">
        <v>3</v>
      </c>
      <c r="AR7" s="21">
        <v>7</v>
      </c>
      <c r="AS7" s="21">
        <v>7</v>
      </c>
      <c r="AT7" s="21">
        <v>10</v>
      </c>
      <c r="AU7" s="21">
        <v>10</v>
      </c>
      <c r="AV7" s="21">
        <v>0</v>
      </c>
      <c r="AW7" s="21">
        <v>7.6</v>
      </c>
      <c r="AX7" s="21">
        <v>7.6</v>
      </c>
      <c r="AY7" s="21">
        <v>1.0125</v>
      </c>
      <c r="AZ7" s="130">
        <v>0.50624999999999998</v>
      </c>
      <c r="BA7" s="104"/>
      <c r="BB7" s="26">
        <v>1</v>
      </c>
      <c r="BC7" s="26"/>
      <c r="BD7" s="26"/>
      <c r="BE7" s="26"/>
      <c r="BF7" s="26"/>
      <c r="BG7" s="26"/>
      <c r="BH7" s="78"/>
      <c r="BI7" s="78"/>
      <c r="BJ7" s="78"/>
      <c r="BK7" s="26"/>
      <c r="BL7" s="26">
        <v>1</v>
      </c>
      <c r="BM7" s="56"/>
      <c r="BN7" s="61"/>
      <c r="BO7" s="59"/>
      <c r="BP7" s="59"/>
      <c r="BQ7" s="80"/>
      <c r="BR7" s="59"/>
      <c r="BS7" s="104"/>
      <c r="BT7" s="26">
        <v>1</v>
      </c>
      <c r="BU7" s="26"/>
      <c r="BV7" s="26"/>
      <c r="BW7" s="26"/>
      <c r="BX7" s="26"/>
      <c r="BY7" s="26"/>
      <c r="BZ7" s="26"/>
      <c r="CA7" s="26"/>
      <c r="CB7" s="78"/>
      <c r="CC7" s="26"/>
      <c r="CD7" s="26">
        <v>1</v>
      </c>
      <c r="CE7" s="26"/>
      <c r="CF7" s="61"/>
      <c r="CG7" s="26"/>
      <c r="CH7" s="26"/>
      <c r="CI7" s="26"/>
      <c r="CJ7" s="107"/>
      <c r="CK7" s="104">
        <v>12</v>
      </c>
      <c r="CL7" s="26">
        <v>2783</v>
      </c>
      <c r="CM7" s="26">
        <v>0</v>
      </c>
      <c r="CN7" s="26">
        <v>0</v>
      </c>
      <c r="CO7" s="26">
        <v>1</v>
      </c>
      <c r="CP7" s="26">
        <v>1</v>
      </c>
      <c r="CQ7" s="26">
        <v>100</v>
      </c>
      <c r="CR7" s="26">
        <v>0</v>
      </c>
      <c r="CS7" s="26">
        <v>0</v>
      </c>
      <c r="CT7" s="78">
        <v>0</v>
      </c>
      <c r="CU7" s="26">
        <v>82</v>
      </c>
      <c r="CV7" s="26">
        <v>4385</v>
      </c>
      <c r="CW7" s="26">
        <v>8</v>
      </c>
      <c r="CX7" s="73">
        <v>10.25</v>
      </c>
      <c r="CY7" s="26">
        <v>2</v>
      </c>
      <c r="CZ7" s="26">
        <v>1</v>
      </c>
      <c r="DA7" s="26">
        <v>8.5</v>
      </c>
      <c r="DB7" s="107">
        <v>3</v>
      </c>
      <c r="DC7" s="104">
        <v>2788</v>
      </c>
      <c r="DD7" s="26">
        <v>2913</v>
      </c>
      <c r="DE7" s="26">
        <v>28</v>
      </c>
      <c r="DF7" s="26">
        <v>0</v>
      </c>
      <c r="DG7" s="26">
        <v>288</v>
      </c>
      <c r="DH7" s="26">
        <v>192</v>
      </c>
      <c r="DI7" s="26">
        <v>72</v>
      </c>
      <c r="DJ7" s="26">
        <v>5.6</v>
      </c>
      <c r="DK7" s="26">
        <v>1.4</v>
      </c>
      <c r="DL7" s="78">
        <v>39.6</v>
      </c>
      <c r="DM7" s="26">
        <v>1150</v>
      </c>
      <c r="DN7" s="26">
        <v>4642</v>
      </c>
      <c r="DO7" s="26">
        <v>167</v>
      </c>
      <c r="DP7" s="73">
        <v>6.88622754491018</v>
      </c>
      <c r="DQ7" s="26">
        <v>2</v>
      </c>
      <c r="DR7" s="26">
        <v>39</v>
      </c>
      <c r="DS7" s="26">
        <v>4.67</v>
      </c>
      <c r="DT7" s="107">
        <v>39</v>
      </c>
      <c r="DU7" s="104">
        <v>149</v>
      </c>
      <c r="DV7" s="26">
        <v>1225</v>
      </c>
      <c r="DW7" s="26">
        <v>2</v>
      </c>
      <c r="DX7" s="26">
        <v>1</v>
      </c>
      <c r="DY7" s="26">
        <v>30</v>
      </c>
      <c r="DZ7" s="26">
        <v>15</v>
      </c>
      <c r="EA7" s="78">
        <v>58.6</v>
      </c>
      <c r="EB7" s="78">
        <v>3.3</v>
      </c>
      <c r="EC7" s="78">
        <v>2.9</v>
      </c>
      <c r="ED7" s="78">
        <v>33.299999999999997</v>
      </c>
      <c r="EE7" s="26">
        <v>161</v>
      </c>
      <c r="EF7" s="26">
        <v>2231</v>
      </c>
      <c r="EG7" s="26">
        <v>15</v>
      </c>
      <c r="EH7" s="73">
        <v>10.733333333333333</v>
      </c>
      <c r="EI7" s="26">
        <v>2</v>
      </c>
      <c r="EJ7" s="26">
        <v>9</v>
      </c>
      <c r="EK7" s="26">
        <v>8.8699999999999992</v>
      </c>
      <c r="EL7" s="107">
        <v>6</v>
      </c>
      <c r="EM7" s="52"/>
      <c r="EN7" s="4">
        <v>5</v>
      </c>
      <c r="EO7" s="17" t="s">
        <v>85</v>
      </c>
      <c r="EP7" s="6">
        <v>0.85</v>
      </c>
      <c r="EQ7" s="49">
        <v>44075</v>
      </c>
    </row>
    <row r="8" spans="1:148" x14ac:dyDescent="0.2">
      <c r="A8" s="150">
        <v>6</v>
      </c>
      <c r="B8" s="151" t="s">
        <v>241</v>
      </c>
      <c r="C8" s="152">
        <v>7.9549999999999983</v>
      </c>
      <c r="D8" s="45" t="s">
        <v>100</v>
      </c>
      <c r="E8" s="14">
        <v>1</v>
      </c>
      <c r="F8" s="44">
        <v>35860</v>
      </c>
      <c r="G8" s="15">
        <v>27.580821917808219</v>
      </c>
      <c r="H8" s="15" t="s">
        <v>348</v>
      </c>
      <c r="I8" s="15">
        <v>23.158904109589042</v>
      </c>
      <c r="J8" s="15" t="s">
        <v>331</v>
      </c>
      <c r="K8" s="45">
        <v>77</v>
      </c>
      <c r="L8" s="45">
        <v>239</v>
      </c>
      <c r="M8" s="45">
        <v>4.8</v>
      </c>
      <c r="N8" s="81">
        <v>2</v>
      </c>
      <c r="O8" s="167">
        <v>0</v>
      </c>
      <c r="P8" s="168">
        <v>0</v>
      </c>
      <c r="Q8" s="168">
        <v>5.8357348703170026E-2</v>
      </c>
      <c r="R8" s="168">
        <v>0.75217391304347825</v>
      </c>
      <c r="S8" s="168">
        <v>0.9416685009905349</v>
      </c>
      <c r="T8" s="169">
        <v>0.9416685009905349</v>
      </c>
      <c r="U8" s="169">
        <v>0.9416685009905349</v>
      </c>
      <c r="V8" s="169">
        <v>9.0715048025613657E-2</v>
      </c>
      <c r="W8" s="169">
        <v>0.10058479532163743</v>
      </c>
      <c r="X8" s="169">
        <v>0.10058479532163743</v>
      </c>
      <c r="Y8" s="18">
        <v>0.10058479532163743</v>
      </c>
      <c r="Z8" s="19">
        <v>21.5013698630137</v>
      </c>
      <c r="AA8" s="20">
        <v>90.045693479938279</v>
      </c>
      <c r="AB8" s="71">
        <v>0.68721461187214616</v>
      </c>
      <c r="AC8" s="102">
        <v>14.212624584717608</v>
      </c>
      <c r="AD8" s="71">
        <v>0.7659999999999999</v>
      </c>
      <c r="AE8" s="71">
        <v>8.900000000000001E-2</v>
      </c>
      <c r="AF8" s="71">
        <v>2.6000000000000002E-2</v>
      </c>
      <c r="AG8" s="70">
        <v>0.59399999999999997</v>
      </c>
      <c r="AH8" s="20">
        <v>3.9</v>
      </c>
      <c r="AI8" s="20">
        <v>0.11428571428571428</v>
      </c>
      <c r="AJ8" s="76">
        <v>1.96</v>
      </c>
      <c r="AK8" s="21">
        <v>1</v>
      </c>
      <c r="AL8" s="21">
        <v>10</v>
      </c>
      <c r="AM8" s="21">
        <v>6</v>
      </c>
      <c r="AN8" s="21">
        <v>9</v>
      </c>
      <c r="AO8" s="21">
        <v>8</v>
      </c>
      <c r="AP8" s="21">
        <v>9</v>
      </c>
      <c r="AQ8" s="21">
        <v>4</v>
      </c>
      <c r="AR8" s="21">
        <v>1</v>
      </c>
      <c r="AS8" s="21">
        <v>1</v>
      </c>
      <c r="AT8" s="21">
        <v>2</v>
      </c>
      <c r="AU8" s="21">
        <v>6</v>
      </c>
      <c r="AV8" s="21">
        <v>0</v>
      </c>
      <c r="AW8" s="21">
        <v>12.28</v>
      </c>
      <c r="AX8" s="21">
        <v>9.2099999999999991</v>
      </c>
      <c r="AY8" s="21">
        <v>0.3</v>
      </c>
      <c r="AZ8" s="130">
        <v>0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/>
      <c r="BL8" s="26">
        <v>1</v>
      </c>
      <c r="BM8" s="56"/>
      <c r="BN8" s="61"/>
      <c r="BO8" s="59"/>
      <c r="BP8" s="59"/>
      <c r="BQ8" s="80"/>
      <c r="BR8" s="59"/>
      <c r="BS8" s="104"/>
      <c r="BT8" s="26">
        <v>1</v>
      </c>
      <c r="BU8" s="26"/>
      <c r="BV8" s="26"/>
      <c r="BW8" s="26"/>
      <c r="BX8" s="26"/>
      <c r="BY8" s="26"/>
      <c r="BZ8" s="26"/>
      <c r="CA8" s="26"/>
      <c r="CB8" s="78"/>
      <c r="CC8" s="26"/>
      <c r="CD8" s="26">
        <v>1</v>
      </c>
      <c r="CE8" s="26"/>
      <c r="CF8" s="61"/>
      <c r="CG8" s="26"/>
      <c r="CH8" s="26"/>
      <c r="CI8" s="26"/>
      <c r="CJ8" s="107"/>
      <c r="CK8" s="104">
        <v>162</v>
      </c>
      <c r="CL8" s="26">
        <v>2776</v>
      </c>
      <c r="CM8" s="26">
        <v>1</v>
      </c>
      <c r="CN8" s="26">
        <v>0</v>
      </c>
      <c r="CO8" s="26">
        <v>22</v>
      </c>
      <c r="CP8" s="26">
        <v>14</v>
      </c>
      <c r="CQ8" s="26">
        <v>71.400000000000006</v>
      </c>
      <c r="CR8" s="26">
        <v>0</v>
      </c>
      <c r="CS8" s="26">
        <v>0</v>
      </c>
      <c r="CT8" s="78">
        <v>25</v>
      </c>
      <c r="CU8" s="26">
        <v>-7</v>
      </c>
      <c r="CV8" s="26">
        <v>2914</v>
      </c>
      <c r="CW8" s="26">
        <v>5</v>
      </c>
      <c r="CX8" s="73">
        <v>-1.4</v>
      </c>
      <c r="CY8" s="26">
        <v>1</v>
      </c>
      <c r="CZ8" s="26">
        <v>1</v>
      </c>
      <c r="DA8" s="26">
        <v>2.4</v>
      </c>
      <c r="DB8" s="107">
        <v>1</v>
      </c>
      <c r="DC8" s="104">
        <v>2941</v>
      </c>
      <c r="DD8" s="26">
        <v>3910</v>
      </c>
      <c r="DE8" s="26">
        <v>25</v>
      </c>
      <c r="DF8" s="26">
        <v>7</v>
      </c>
      <c r="DG8" s="26">
        <v>355</v>
      </c>
      <c r="DH8" s="26">
        <v>237</v>
      </c>
      <c r="DI8" s="26">
        <v>75.400000000000006</v>
      </c>
      <c r="DJ8" s="26">
        <v>2.4</v>
      </c>
      <c r="DK8" s="26">
        <v>5.3</v>
      </c>
      <c r="DL8" s="78">
        <v>47.6</v>
      </c>
      <c r="DM8" s="26">
        <v>170</v>
      </c>
      <c r="DN8" s="26">
        <v>1874</v>
      </c>
      <c r="DO8" s="26">
        <v>33</v>
      </c>
      <c r="DP8" s="73">
        <v>3.9</v>
      </c>
      <c r="DQ8" s="26">
        <v>4</v>
      </c>
      <c r="DR8" s="26">
        <v>1</v>
      </c>
      <c r="DS8" s="26">
        <v>1.59</v>
      </c>
      <c r="DT8" s="107">
        <v>6</v>
      </c>
      <c r="DU8" s="104">
        <v>4278</v>
      </c>
      <c r="DV8" s="26">
        <v>4543</v>
      </c>
      <c r="DW8" s="26">
        <v>43</v>
      </c>
      <c r="DX8" s="26">
        <v>8</v>
      </c>
      <c r="DY8" s="26">
        <v>438</v>
      </c>
      <c r="DZ8" s="26">
        <v>301</v>
      </c>
      <c r="EA8" s="78">
        <v>76.599999999999994</v>
      </c>
      <c r="EB8" s="78">
        <v>8.9</v>
      </c>
      <c r="EC8" s="78">
        <v>2.6</v>
      </c>
      <c r="ED8" s="78">
        <v>59.4</v>
      </c>
      <c r="EE8" s="26">
        <v>172</v>
      </c>
      <c r="EF8" s="26">
        <v>1710</v>
      </c>
      <c r="EG8" s="26">
        <v>35</v>
      </c>
      <c r="EH8" s="73">
        <v>3.7</v>
      </c>
      <c r="EI8" s="26">
        <v>3</v>
      </c>
      <c r="EJ8" s="26">
        <v>4</v>
      </c>
      <c r="EK8" s="26">
        <v>1.96</v>
      </c>
      <c r="EL8" s="107">
        <v>4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249</v>
      </c>
      <c r="C9" s="152">
        <v>6.1509375000000004</v>
      </c>
      <c r="D9" s="45" t="s">
        <v>111</v>
      </c>
      <c r="E9" s="14">
        <v>2</v>
      </c>
      <c r="F9" s="44">
        <v>35884</v>
      </c>
      <c r="G9" s="15">
        <v>27.515068493150686</v>
      </c>
      <c r="H9" s="15" t="s">
        <v>348</v>
      </c>
      <c r="I9" s="15">
        <v>23.093150684931508</v>
      </c>
      <c r="J9" s="15" t="s">
        <v>329</v>
      </c>
      <c r="K9" s="45">
        <v>72</v>
      </c>
      <c r="L9" s="45">
        <v>212</v>
      </c>
      <c r="M9" s="45">
        <v>4.95</v>
      </c>
      <c r="N9" s="81">
        <v>4</v>
      </c>
      <c r="O9" s="167">
        <v>0</v>
      </c>
      <c r="P9" s="168">
        <v>0.19604471195184867</v>
      </c>
      <c r="Q9" s="168">
        <v>0.7836868837765163</v>
      </c>
      <c r="R9" s="168">
        <v>0.92586943258084198</v>
      </c>
      <c r="S9" s="168">
        <v>0.99227799227799229</v>
      </c>
      <c r="T9" s="169">
        <v>0.99227799227799229</v>
      </c>
      <c r="U9" s="169">
        <v>0.99227799227799229</v>
      </c>
      <c r="V9" s="169">
        <v>0.25494233937397037</v>
      </c>
      <c r="W9" s="169">
        <v>0.22832585949177878</v>
      </c>
      <c r="X9" s="169">
        <v>0.24163409943287456</v>
      </c>
      <c r="Y9" s="18">
        <v>0.24163409943287456</v>
      </c>
      <c r="Z9" s="19">
        <v>20.435616438356163</v>
      </c>
      <c r="AA9" s="20">
        <v>70.622820929685105</v>
      </c>
      <c r="AB9" s="71">
        <v>0.63687150837988826</v>
      </c>
      <c r="AC9" s="102">
        <v>12.645833333333334</v>
      </c>
      <c r="AD9" s="71">
        <v>0.75700000000000001</v>
      </c>
      <c r="AE9" s="71">
        <v>5.2000000000000005E-2</v>
      </c>
      <c r="AF9" s="71">
        <v>2.3E-2</v>
      </c>
      <c r="AG9" s="70">
        <v>0.58700000000000008</v>
      </c>
      <c r="AH9" s="20">
        <v>6.2</v>
      </c>
      <c r="AI9" s="20">
        <v>7.1428571428571425E-2</v>
      </c>
      <c r="AJ9" s="76">
        <v>2.65</v>
      </c>
      <c r="AK9" s="21">
        <v>4</v>
      </c>
      <c r="AL9" s="21">
        <v>5</v>
      </c>
      <c r="AM9" s="21">
        <v>5</v>
      </c>
      <c r="AN9" s="21">
        <v>2</v>
      </c>
      <c r="AO9" s="21">
        <v>9</v>
      </c>
      <c r="AP9" s="21">
        <v>9</v>
      </c>
      <c r="AQ9" s="21">
        <v>9</v>
      </c>
      <c r="AR9" s="21">
        <v>6</v>
      </c>
      <c r="AS9" s="21">
        <v>0</v>
      </c>
      <c r="AT9" s="21">
        <v>5</v>
      </c>
      <c r="AU9" s="21">
        <v>3</v>
      </c>
      <c r="AV9" s="21">
        <v>0</v>
      </c>
      <c r="AW9" s="21">
        <v>8.33</v>
      </c>
      <c r="AX9" s="21">
        <v>8.33</v>
      </c>
      <c r="AY9" s="21">
        <v>0.75</v>
      </c>
      <c r="AZ9" s="130">
        <v>0.5625</v>
      </c>
      <c r="BA9" s="104"/>
      <c r="BB9" s="26">
        <v>1</v>
      </c>
      <c r="BC9" s="26"/>
      <c r="BD9" s="26"/>
      <c r="BE9" s="26"/>
      <c r="BF9" s="26"/>
      <c r="BG9" s="26"/>
      <c r="BH9" s="78"/>
      <c r="BI9" s="78"/>
      <c r="BJ9" s="78"/>
      <c r="BK9" s="26"/>
      <c r="BL9" s="26">
        <v>1</v>
      </c>
      <c r="BM9" s="56"/>
      <c r="BN9" s="61"/>
      <c r="BO9" s="59"/>
      <c r="BP9" s="59"/>
      <c r="BQ9" s="80"/>
      <c r="BR9" s="59"/>
      <c r="BS9" s="104">
        <v>456</v>
      </c>
      <c r="BT9" s="26">
        <v>2326</v>
      </c>
      <c r="BU9" s="26">
        <v>4</v>
      </c>
      <c r="BV9" s="26">
        <v>4</v>
      </c>
      <c r="BW9" s="26">
        <v>76</v>
      </c>
      <c r="BX9" s="26">
        <v>46</v>
      </c>
      <c r="BY9" s="26">
        <v>70.8</v>
      </c>
      <c r="BZ9" s="26">
        <v>3.8</v>
      </c>
      <c r="CA9" s="26">
        <v>5.3</v>
      </c>
      <c r="CB9" s="78">
        <v>26.7</v>
      </c>
      <c r="CC9" s="26">
        <v>223</v>
      </c>
      <c r="CD9" s="26">
        <v>3648</v>
      </c>
      <c r="CE9" s="26">
        <v>27</v>
      </c>
      <c r="CF9" s="61">
        <v>6.2</v>
      </c>
      <c r="CG9" s="26">
        <v>0</v>
      </c>
      <c r="CH9" s="26">
        <v>1</v>
      </c>
      <c r="CI9" s="26">
        <v>2.81</v>
      </c>
      <c r="CJ9" s="107">
        <v>8</v>
      </c>
      <c r="CK9" s="104">
        <v>2623</v>
      </c>
      <c r="CL9" s="26">
        <v>3347</v>
      </c>
      <c r="CM9" s="26">
        <v>19</v>
      </c>
      <c r="CN9" s="26">
        <v>7</v>
      </c>
      <c r="CO9" s="26">
        <v>315</v>
      </c>
      <c r="CP9" s="26">
        <v>214</v>
      </c>
      <c r="CQ9" s="26">
        <v>75.7</v>
      </c>
      <c r="CR9" s="26">
        <v>3.9</v>
      </c>
      <c r="CS9" s="26">
        <v>2.2999999999999998</v>
      </c>
      <c r="CT9" s="78">
        <v>40.799999999999997</v>
      </c>
      <c r="CU9" s="26">
        <v>353</v>
      </c>
      <c r="CV9" s="26">
        <v>2525</v>
      </c>
      <c r="CW9" s="26">
        <v>49</v>
      </c>
      <c r="CX9" s="73">
        <v>4.3</v>
      </c>
      <c r="CY9" s="26">
        <v>4</v>
      </c>
      <c r="CZ9" s="26">
        <v>3</v>
      </c>
      <c r="DA9" s="26">
        <v>1.29</v>
      </c>
      <c r="DB9" s="107">
        <v>14</v>
      </c>
      <c r="DC9" s="104">
        <v>3035</v>
      </c>
      <c r="DD9" s="26">
        <v>3278</v>
      </c>
      <c r="DE9" s="26">
        <v>34</v>
      </c>
      <c r="DF9" s="26">
        <v>6</v>
      </c>
      <c r="DG9" s="26">
        <v>402</v>
      </c>
      <c r="DH9" s="26">
        <v>240</v>
      </c>
      <c r="DI9" s="26">
        <v>73.599999999999994</v>
      </c>
      <c r="DJ9" s="26">
        <v>5.2</v>
      </c>
      <c r="DK9" s="26">
        <v>2.9</v>
      </c>
      <c r="DL9" s="78">
        <v>58.7</v>
      </c>
      <c r="DM9" s="26">
        <v>619</v>
      </c>
      <c r="DN9" s="26">
        <v>2428</v>
      </c>
      <c r="DO9" s="26">
        <v>56</v>
      </c>
      <c r="DP9" s="73">
        <v>6</v>
      </c>
      <c r="DQ9" s="26">
        <v>4</v>
      </c>
      <c r="DR9" s="26">
        <v>4</v>
      </c>
      <c r="DS9" s="26">
        <v>2.0699999999999998</v>
      </c>
      <c r="DT9" s="107">
        <v>19</v>
      </c>
      <c r="DU9" s="104">
        <v>2827</v>
      </c>
      <c r="DV9" s="26">
        <v>2849</v>
      </c>
      <c r="DW9" s="26">
        <v>15</v>
      </c>
      <c r="DX9" s="26">
        <v>3</v>
      </c>
      <c r="DY9" s="26">
        <v>358</v>
      </c>
      <c r="DZ9" s="26">
        <v>228</v>
      </c>
      <c r="EA9" s="78">
        <v>75.5</v>
      </c>
      <c r="EB9" s="78">
        <v>3.2</v>
      </c>
      <c r="EC9" s="78">
        <v>2.4</v>
      </c>
      <c r="ED9" s="78">
        <v>41.5</v>
      </c>
      <c r="EE9" s="26">
        <v>611</v>
      </c>
      <c r="EF9" s="26">
        <v>2676</v>
      </c>
      <c r="EG9" s="26">
        <v>46</v>
      </c>
      <c r="EH9" s="73">
        <v>6.2</v>
      </c>
      <c r="EI9" s="26">
        <v>9</v>
      </c>
      <c r="EJ9" s="26">
        <v>3</v>
      </c>
      <c r="EK9" s="26">
        <v>2.65</v>
      </c>
      <c r="EL9" s="107">
        <v>23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247</v>
      </c>
      <c r="C10" s="152">
        <v>6.0274999999999999</v>
      </c>
      <c r="D10" s="45" t="s">
        <v>106</v>
      </c>
      <c r="E10" s="14">
        <v>3</v>
      </c>
      <c r="F10" s="44">
        <v>36068</v>
      </c>
      <c r="G10" s="15">
        <v>27.010958904109589</v>
      </c>
      <c r="H10" s="15" t="s">
        <v>349</v>
      </c>
      <c r="I10" s="15">
        <v>22.589041095890412</v>
      </c>
      <c r="J10" s="15" t="s">
        <v>327</v>
      </c>
      <c r="K10" s="45">
        <v>75</v>
      </c>
      <c r="L10" s="45">
        <v>230</v>
      </c>
      <c r="M10" s="45">
        <v>4.74</v>
      </c>
      <c r="N10" s="81">
        <v>6</v>
      </c>
      <c r="O10" s="167">
        <v>0</v>
      </c>
      <c r="P10" s="168">
        <v>0.56790490341753341</v>
      </c>
      <c r="Q10" s="168">
        <v>0.90899031811894881</v>
      </c>
      <c r="R10" s="168">
        <v>0.97234777984578569</v>
      </c>
      <c r="S10" s="168">
        <v>0.91395930024991079</v>
      </c>
      <c r="T10" s="169">
        <v>0.94315354004784824</v>
      </c>
      <c r="U10" s="169">
        <v>0.84883818604306338</v>
      </c>
      <c r="V10" s="169">
        <v>0.33133253301320525</v>
      </c>
      <c r="W10" s="169">
        <v>0.24356530028598666</v>
      </c>
      <c r="X10" s="169">
        <v>0.28744891664959593</v>
      </c>
      <c r="Y10" s="18">
        <v>0.25870402498463635</v>
      </c>
      <c r="Z10" s="19">
        <v>18.931506849315067</v>
      </c>
      <c r="AA10" s="20">
        <v>91.126452754986119</v>
      </c>
      <c r="AB10" s="71">
        <v>0.64912280701754388</v>
      </c>
      <c r="AC10" s="102">
        <v>13.195876288659793</v>
      </c>
      <c r="AD10" s="71">
        <v>0.74299999999999999</v>
      </c>
      <c r="AE10" s="71">
        <v>6.8000000000000005E-2</v>
      </c>
      <c r="AF10" s="71">
        <v>1.7000000000000001E-2</v>
      </c>
      <c r="AG10" s="70">
        <v>0.49299999999999999</v>
      </c>
      <c r="AH10" s="20">
        <v>6.1</v>
      </c>
      <c r="AI10" s="20">
        <v>0.19178082191780821</v>
      </c>
      <c r="AJ10" s="76">
        <v>2.79</v>
      </c>
      <c r="AK10" s="21">
        <v>8</v>
      </c>
      <c r="AL10" s="21">
        <v>7</v>
      </c>
      <c r="AM10" s="21">
        <v>4</v>
      </c>
      <c r="AN10" s="21">
        <v>5</v>
      </c>
      <c r="AO10" s="21">
        <v>10</v>
      </c>
      <c r="AP10" s="21">
        <v>4</v>
      </c>
      <c r="AQ10" s="21">
        <v>9</v>
      </c>
      <c r="AR10" s="21">
        <v>6</v>
      </c>
      <c r="AS10" s="21">
        <v>5</v>
      </c>
      <c r="AT10" s="21">
        <v>6</v>
      </c>
      <c r="AU10" s="21">
        <v>1</v>
      </c>
      <c r="AV10" s="21">
        <v>0</v>
      </c>
      <c r="AW10" s="21">
        <v>8.73</v>
      </c>
      <c r="AX10" s="21">
        <v>8.73</v>
      </c>
      <c r="AY10" s="21">
        <v>0.97499999999999998</v>
      </c>
      <c r="AZ10" s="130">
        <v>0.97499999999999998</v>
      </c>
      <c r="BA10" s="104"/>
      <c r="BB10" s="26">
        <v>1</v>
      </c>
      <c r="BC10" s="26"/>
      <c r="BD10" s="26"/>
      <c r="BE10" s="26"/>
      <c r="BF10" s="26"/>
      <c r="BG10" s="26"/>
      <c r="BH10" s="78"/>
      <c r="BI10" s="78"/>
      <c r="BJ10" s="78"/>
      <c r="BK10" s="26"/>
      <c r="BL10" s="26">
        <v>1</v>
      </c>
      <c r="BM10" s="56"/>
      <c r="BN10" s="61"/>
      <c r="BO10" s="59"/>
      <c r="BP10" s="59"/>
      <c r="BQ10" s="80"/>
      <c r="BR10" s="59"/>
      <c r="BS10" s="104">
        <v>1911</v>
      </c>
      <c r="BT10" s="26">
        <v>3365</v>
      </c>
      <c r="BU10" s="26">
        <v>11</v>
      </c>
      <c r="BV10" s="26">
        <v>7</v>
      </c>
      <c r="BW10" s="26">
        <v>279</v>
      </c>
      <c r="BX10" s="26">
        <v>159</v>
      </c>
      <c r="BY10" s="26">
        <v>70.5</v>
      </c>
      <c r="BZ10" s="26">
        <v>2.4</v>
      </c>
      <c r="CA10" s="26">
        <v>4.0999999999999996</v>
      </c>
      <c r="CB10" s="78">
        <v>35.700000000000003</v>
      </c>
      <c r="CC10" s="26">
        <v>476</v>
      </c>
      <c r="CD10" s="26">
        <v>2038</v>
      </c>
      <c r="CE10" s="26">
        <v>72</v>
      </c>
      <c r="CF10" s="61">
        <v>4.5</v>
      </c>
      <c r="CG10" s="26">
        <v>2</v>
      </c>
      <c r="CH10" s="26">
        <v>12</v>
      </c>
      <c r="CI10" s="26">
        <v>3.12</v>
      </c>
      <c r="CJ10" s="107">
        <v>15</v>
      </c>
      <c r="CK10" s="104">
        <v>3286</v>
      </c>
      <c r="CL10" s="26">
        <v>3615</v>
      </c>
      <c r="CM10" s="26">
        <v>25</v>
      </c>
      <c r="CN10" s="26">
        <v>5</v>
      </c>
      <c r="CO10" s="26">
        <v>426</v>
      </c>
      <c r="CP10" s="26">
        <v>276</v>
      </c>
      <c r="CQ10" s="26">
        <v>74.3</v>
      </c>
      <c r="CR10" s="26">
        <v>5.2</v>
      </c>
      <c r="CS10" s="26">
        <v>1.9</v>
      </c>
      <c r="CT10" s="78">
        <v>49.3</v>
      </c>
      <c r="CU10" s="26">
        <v>656</v>
      </c>
      <c r="CV10" s="26">
        <v>2375</v>
      </c>
      <c r="CW10" s="26">
        <v>105</v>
      </c>
      <c r="CX10" s="73">
        <v>4.5</v>
      </c>
      <c r="CY10" s="26">
        <v>16</v>
      </c>
      <c r="CZ10" s="26">
        <v>20</v>
      </c>
      <c r="DA10" s="26">
        <v>2.66</v>
      </c>
      <c r="DB10" s="107">
        <v>26</v>
      </c>
      <c r="DC10" s="104">
        <v>3657</v>
      </c>
      <c r="DD10" s="26">
        <v>3761</v>
      </c>
      <c r="DE10" s="26">
        <v>32</v>
      </c>
      <c r="DF10" s="26">
        <v>10</v>
      </c>
      <c r="DG10" s="26">
        <v>456</v>
      </c>
      <c r="DH10" s="26">
        <v>296</v>
      </c>
      <c r="DI10" s="26">
        <v>73.7</v>
      </c>
      <c r="DJ10" s="26">
        <v>6.8</v>
      </c>
      <c r="DK10" s="26">
        <v>2.4</v>
      </c>
      <c r="DL10" s="78">
        <v>44.6</v>
      </c>
      <c r="DM10" s="26">
        <v>828</v>
      </c>
      <c r="DN10" s="26">
        <v>2499</v>
      </c>
      <c r="DO10" s="26">
        <v>73</v>
      </c>
      <c r="DP10" s="73">
        <v>6.1</v>
      </c>
      <c r="DQ10" s="26">
        <v>7</v>
      </c>
      <c r="DR10" s="26">
        <v>14</v>
      </c>
      <c r="DS10" s="26">
        <v>2.79</v>
      </c>
      <c r="DT10" s="107">
        <v>33</v>
      </c>
      <c r="DU10" s="104">
        <v>2560</v>
      </c>
      <c r="DV10" s="26">
        <v>2801</v>
      </c>
      <c r="DW10" s="26">
        <v>26</v>
      </c>
      <c r="DX10" s="26">
        <v>5</v>
      </c>
      <c r="DY10" s="26">
        <v>323</v>
      </c>
      <c r="DZ10" s="26">
        <v>194</v>
      </c>
      <c r="EA10" s="78">
        <v>66.900000000000006</v>
      </c>
      <c r="EB10" s="78">
        <v>4.8</v>
      </c>
      <c r="EC10" s="78">
        <v>1.7</v>
      </c>
      <c r="ED10" s="78">
        <v>29</v>
      </c>
      <c r="EE10" s="26">
        <v>511</v>
      </c>
      <c r="EF10" s="26">
        <v>2098</v>
      </c>
      <c r="EG10" s="26">
        <v>60</v>
      </c>
      <c r="EH10" s="73">
        <v>5.5</v>
      </c>
      <c r="EI10" s="26">
        <v>8</v>
      </c>
      <c r="EJ10" s="26">
        <v>7</v>
      </c>
      <c r="EK10" s="26">
        <v>2.76</v>
      </c>
      <c r="EL10" s="107">
        <v>19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242</v>
      </c>
      <c r="C11" s="152">
        <v>5.6749999999999998</v>
      </c>
      <c r="D11" s="45" t="s">
        <v>123</v>
      </c>
      <c r="E11" s="14">
        <v>5</v>
      </c>
      <c r="F11" s="44">
        <v>36089</v>
      </c>
      <c r="G11" s="15">
        <v>26.953424657534246</v>
      </c>
      <c r="H11" s="15" t="s">
        <v>349</v>
      </c>
      <c r="I11" s="15">
        <v>22.531506849315068</v>
      </c>
      <c r="J11" s="15" t="s">
        <v>331</v>
      </c>
      <c r="K11" s="45">
        <v>76</v>
      </c>
      <c r="L11" s="45">
        <v>214</v>
      </c>
      <c r="M11" s="45">
        <v>4.8899999999999997</v>
      </c>
      <c r="N11" s="81">
        <v>3</v>
      </c>
      <c r="O11" s="167">
        <v>0</v>
      </c>
      <c r="P11" s="168">
        <v>0</v>
      </c>
      <c r="Q11" s="168">
        <v>0</v>
      </c>
      <c r="R11" s="168">
        <v>0.6205144490314386</v>
      </c>
      <c r="S11" s="168">
        <v>0.87703016241299303</v>
      </c>
      <c r="T11" s="169">
        <v>0.87703016241299303</v>
      </c>
      <c r="U11" s="169">
        <v>0.74547563805104411</v>
      </c>
      <c r="V11" s="169">
        <v>7.7524893314367002E-2</v>
      </c>
      <c r="W11" s="169">
        <v>0.1048951048951049</v>
      </c>
      <c r="X11" s="169">
        <v>0.1048951048951049</v>
      </c>
      <c r="Y11" s="18">
        <v>8.9160839160839153E-2</v>
      </c>
      <c r="Z11" s="19">
        <v>20.873972602739727</v>
      </c>
      <c r="AA11" s="20">
        <v>74.852848602475007</v>
      </c>
      <c r="AB11" s="71">
        <v>0.65816326530612246</v>
      </c>
      <c r="AC11" s="102">
        <v>12.367088607594937</v>
      </c>
      <c r="AD11" s="71">
        <v>0.78799999999999992</v>
      </c>
      <c r="AE11" s="71">
        <v>7.6999999999999999E-2</v>
      </c>
      <c r="AF11" s="71">
        <v>3.1E-2</v>
      </c>
      <c r="AG11" s="70">
        <v>0.66700000000000004</v>
      </c>
      <c r="AH11" s="20">
        <v>5.7</v>
      </c>
      <c r="AI11" s="20">
        <v>0.15384615384615385</v>
      </c>
      <c r="AJ11" s="76">
        <v>3.47</v>
      </c>
      <c r="AK11" s="21">
        <v>3</v>
      </c>
      <c r="AL11" s="21">
        <v>4</v>
      </c>
      <c r="AM11" s="21">
        <v>8</v>
      </c>
      <c r="AN11" s="21">
        <v>7</v>
      </c>
      <c r="AO11" s="21">
        <v>6</v>
      </c>
      <c r="AP11" s="21">
        <v>10</v>
      </c>
      <c r="AQ11" s="21">
        <v>3</v>
      </c>
      <c r="AR11" s="21">
        <v>5</v>
      </c>
      <c r="AS11" s="21">
        <v>3</v>
      </c>
      <c r="AT11" s="21">
        <v>7</v>
      </c>
      <c r="AU11" s="21">
        <v>3</v>
      </c>
      <c r="AV11" s="21">
        <v>0</v>
      </c>
      <c r="AW11" s="21">
        <v>10</v>
      </c>
      <c r="AX11" s="21">
        <v>7.5</v>
      </c>
      <c r="AY11" s="21">
        <v>0.67500000000000004</v>
      </c>
      <c r="AZ11" s="130">
        <v>0</v>
      </c>
      <c r="BA11" s="104"/>
      <c r="BB11" s="26">
        <v>1</v>
      </c>
      <c r="BC11" s="26"/>
      <c r="BD11" s="26"/>
      <c r="BE11" s="26"/>
      <c r="BF11" s="26"/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59"/>
      <c r="BS11" s="104"/>
      <c r="BT11" s="26">
        <v>1</v>
      </c>
      <c r="BU11" s="26"/>
      <c r="BV11" s="26"/>
      <c r="BW11" s="26"/>
      <c r="BX11" s="26"/>
      <c r="BY11" s="26"/>
      <c r="BZ11" s="26"/>
      <c r="CA11" s="26"/>
      <c r="CB11" s="78"/>
      <c r="CC11" s="26"/>
      <c r="CD11" s="26">
        <v>1</v>
      </c>
      <c r="CE11" s="26"/>
      <c r="CF11" s="61"/>
      <c r="CG11" s="26"/>
      <c r="CH11" s="26"/>
      <c r="CI11" s="26"/>
      <c r="CJ11" s="107"/>
      <c r="CK11" s="104">
        <v>0</v>
      </c>
      <c r="CL11" s="26">
        <v>1</v>
      </c>
      <c r="CM11" s="26">
        <v>0</v>
      </c>
      <c r="CN11" s="26">
        <v>0</v>
      </c>
      <c r="CO11" s="26">
        <v>2</v>
      </c>
      <c r="CP11" s="26">
        <v>0</v>
      </c>
      <c r="CQ11" s="26">
        <v>0</v>
      </c>
      <c r="CR11" s="26">
        <v>0</v>
      </c>
      <c r="CS11" s="26">
        <v>25</v>
      </c>
      <c r="CT11" s="78">
        <v>0</v>
      </c>
      <c r="CU11" s="26">
        <v>5</v>
      </c>
      <c r="CV11" s="26">
        <v>1561</v>
      </c>
      <c r="CW11" s="26">
        <v>0</v>
      </c>
      <c r="CX11" s="73">
        <v>5</v>
      </c>
      <c r="CY11" s="26">
        <v>0</v>
      </c>
      <c r="CZ11" s="26">
        <v>0</v>
      </c>
      <c r="DA11" s="26">
        <v>4</v>
      </c>
      <c r="DB11" s="107">
        <v>0</v>
      </c>
      <c r="DC11" s="104">
        <v>1954</v>
      </c>
      <c r="DD11" s="26">
        <v>3149</v>
      </c>
      <c r="DE11" s="26">
        <v>11</v>
      </c>
      <c r="DF11" s="26">
        <v>5</v>
      </c>
      <c r="DG11" s="26">
        <v>244</v>
      </c>
      <c r="DH11" s="26">
        <v>158</v>
      </c>
      <c r="DI11" s="26">
        <v>70.900000000000006</v>
      </c>
      <c r="DJ11" s="26">
        <v>4.5999999999999996</v>
      </c>
      <c r="DK11" s="26">
        <v>3.1</v>
      </c>
      <c r="DL11" s="78">
        <v>35</v>
      </c>
      <c r="DM11" s="26">
        <v>109</v>
      </c>
      <c r="DN11" s="26">
        <v>1406</v>
      </c>
      <c r="DO11" s="26">
        <v>5</v>
      </c>
      <c r="DP11" s="73">
        <v>5.7</v>
      </c>
      <c r="DQ11" s="26">
        <v>0</v>
      </c>
      <c r="DR11" s="26">
        <v>0</v>
      </c>
      <c r="DS11" s="26">
        <v>3.47</v>
      </c>
      <c r="DT11" s="107">
        <v>6</v>
      </c>
      <c r="DU11" s="104">
        <v>1512</v>
      </c>
      <c r="DV11" s="26">
        <v>1724</v>
      </c>
      <c r="DW11" s="26">
        <v>7</v>
      </c>
      <c r="DX11" s="26">
        <v>3</v>
      </c>
      <c r="DY11" s="26">
        <v>196</v>
      </c>
      <c r="DZ11" s="26">
        <v>129</v>
      </c>
      <c r="EA11" s="78">
        <v>78.8</v>
      </c>
      <c r="EB11" s="78">
        <v>7.7</v>
      </c>
      <c r="EC11" s="78">
        <v>3.5</v>
      </c>
      <c r="ED11" s="78">
        <v>66.7</v>
      </c>
      <c r="EE11" s="26">
        <v>90</v>
      </c>
      <c r="EF11" s="26">
        <v>858</v>
      </c>
      <c r="EG11" s="26">
        <v>13</v>
      </c>
      <c r="EH11" s="73">
        <v>3.9</v>
      </c>
      <c r="EI11" s="26">
        <v>3</v>
      </c>
      <c r="EJ11" s="26">
        <v>2</v>
      </c>
      <c r="EK11" s="26">
        <v>2.2599999999999998</v>
      </c>
      <c r="EL11" s="107">
        <v>3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245</v>
      </c>
      <c r="C12" s="152">
        <v>4.71875</v>
      </c>
      <c r="D12" s="45" t="s">
        <v>113</v>
      </c>
      <c r="E12" s="14">
        <v>1</v>
      </c>
      <c r="F12" s="44">
        <v>35786</v>
      </c>
      <c r="G12" s="15">
        <v>27.783561643835615</v>
      </c>
      <c r="H12" s="15" t="s">
        <v>349</v>
      </c>
      <c r="I12" s="15">
        <v>23.361643835616437</v>
      </c>
      <c r="J12" s="15" t="s">
        <v>330</v>
      </c>
      <c r="K12" s="45">
        <v>77</v>
      </c>
      <c r="L12" s="45">
        <v>227</v>
      </c>
      <c r="M12" s="45">
        <v>4.83</v>
      </c>
      <c r="N12" s="81">
        <v>0</v>
      </c>
      <c r="O12" s="167">
        <v>0</v>
      </c>
      <c r="P12" s="168">
        <v>0.72759493670886077</v>
      </c>
      <c r="Q12" s="168">
        <v>0.88508645533141206</v>
      </c>
      <c r="R12" s="168">
        <v>0.17851662404092072</v>
      </c>
      <c r="S12" s="168">
        <v>0.86261448792672768</v>
      </c>
      <c r="T12" s="169">
        <v>0.87385047162906981</v>
      </c>
      <c r="U12" s="169">
        <v>0.87385047162906981</v>
      </c>
      <c r="V12" s="169">
        <v>4.0554962646744928E-2</v>
      </c>
      <c r="W12" s="169">
        <v>0.19470046082949308</v>
      </c>
      <c r="X12" s="169">
        <v>0.19470046082949308</v>
      </c>
      <c r="Y12" s="18">
        <v>0.19470046082949308</v>
      </c>
      <c r="Z12" s="19">
        <v>19.704109589041096</v>
      </c>
      <c r="AA12" s="20">
        <v>83.419451482161833</v>
      </c>
      <c r="AB12" s="71">
        <v>0.68067226890756305</v>
      </c>
      <c r="AC12" s="102">
        <v>13.069148936170214</v>
      </c>
      <c r="AD12" s="71">
        <v>0.80299999999999994</v>
      </c>
      <c r="AE12" s="71">
        <v>6.6000000000000003E-2</v>
      </c>
      <c r="AF12" s="71">
        <v>2.7000000000000003E-2</v>
      </c>
      <c r="AG12" s="70">
        <v>0.68</v>
      </c>
      <c r="AH12" s="20">
        <v>4.4000000000000004</v>
      </c>
      <c r="AI12" s="20">
        <v>0.15853658536585366</v>
      </c>
      <c r="AJ12" s="76">
        <v>2.4900000000000002</v>
      </c>
      <c r="AK12" s="21">
        <v>6</v>
      </c>
      <c r="AL12" s="21">
        <v>7</v>
      </c>
      <c r="AM12" s="21">
        <v>10</v>
      </c>
      <c r="AN12" s="21">
        <v>5</v>
      </c>
      <c r="AO12" s="21">
        <v>8</v>
      </c>
      <c r="AP12" s="21">
        <v>10</v>
      </c>
      <c r="AQ12" s="21">
        <v>8</v>
      </c>
      <c r="AR12" s="21">
        <v>2</v>
      </c>
      <c r="AS12" s="21">
        <v>3</v>
      </c>
      <c r="AT12" s="21">
        <v>4</v>
      </c>
      <c r="AU12" s="21">
        <v>0</v>
      </c>
      <c r="AV12" s="21">
        <v>0</v>
      </c>
      <c r="AW12" s="21">
        <v>11.65</v>
      </c>
      <c r="AX12" s="21">
        <v>8.7375000000000007</v>
      </c>
      <c r="AY12" s="21">
        <v>0.63749999999999996</v>
      </c>
      <c r="AZ12" s="130">
        <v>0</v>
      </c>
      <c r="BA12" s="104"/>
      <c r="BB12" s="26">
        <v>1</v>
      </c>
      <c r="BC12" s="26"/>
      <c r="BD12" s="26"/>
      <c r="BE12" s="26"/>
      <c r="BF12" s="26"/>
      <c r="BG12" s="26"/>
      <c r="BH12" s="78"/>
      <c r="BI12" s="78"/>
      <c r="BJ12" s="78"/>
      <c r="BK12" s="26"/>
      <c r="BL12" s="26">
        <v>1</v>
      </c>
      <c r="BM12" s="56"/>
      <c r="BN12" s="61"/>
      <c r="BO12" s="59"/>
      <c r="BP12" s="59"/>
      <c r="BQ12" s="80"/>
      <c r="BR12" s="59"/>
      <c r="BS12" s="104">
        <v>1437</v>
      </c>
      <c r="BT12" s="26">
        <v>1975</v>
      </c>
      <c r="BU12" s="26">
        <v>9</v>
      </c>
      <c r="BV12" s="26">
        <v>8</v>
      </c>
      <c r="BW12" s="26">
        <v>231</v>
      </c>
      <c r="BX12" s="26">
        <v>125</v>
      </c>
      <c r="BY12" s="26">
        <v>66.8</v>
      </c>
      <c r="BZ12" s="26">
        <v>3.8</v>
      </c>
      <c r="CA12" s="26">
        <v>5.9</v>
      </c>
      <c r="CB12" s="78">
        <v>36.200000000000003</v>
      </c>
      <c r="CC12" s="26">
        <v>206</v>
      </c>
      <c r="CD12" s="26">
        <v>1950</v>
      </c>
      <c r="CE12" s="26">
        <v>9</v>
      </c>
      <c r="CF12" s="61">
        <v>7.1</v>
      </c>
      <c r="CG12" s="26">
        <v>0</v>
      </c>
      <c r="CH12" s="26">
        <v>5</v>
      </c>
      <c r="CI12" s="26">
        <v>3.34</v>
      </c>
      <c r="CJ12" s="107">
        <v>6</v>
      </c>
      <c r="CK12" s="104">
        <v>2457</v>
      </c>
      <c r="CL12" s="26">
        <v>2776</v>
      </c>
      <c r="CM12" s="26">
        <v>24</v>
      </c>
      <c r="CN12" s="26">
        <v>6</v>
      </c>
      <c r="CO12" s="26">
        <v>322</v>
      </c>
      <c r="CP12" s="26">
        <v>188</v>
      </c>
      <c r="CQ12" s="26">
        <v>70.3</v>
      </c>
      <c r="CR12" s="26">
        <v>4.4000000000000004</v>
      </c>
      <c r="CS12" s="26">
        <v>3.4</v>
      </c>
      <c r="CT12" s="78">
        <v>43.1</v>
      </c>
      <c r="CU12" s="26">
        <v>459</v>
      </c>
      <c r="CV12" s="26">
        <v>2914</v>
      </c>
      <c r="CW12" s="26">
        <v>82</v>
      </c>
      <c r="CX12" s="73">
        <v>4.4000000000000004</v>
      </c>
      <c r="CY12" s="26">
        <v>7</v>
      </c>
      <c r="CZ12" s="26">
        <v>13</v>
      </c>
      <c r="DA12" s="26">
        <v>1.92</v>
      </c>
      <c r="DB12" s="107">
        <v>14</v>
      </c>
      <c r="DC12" s="104">
        <v>698</v>
      </c>
      <c r="DD12" s="26">
        <v>3910</v>
      </c>
      <c r="DE12" s="26">
        <v>5</v>
      </c>
      <c r="DF12" s="26">
        <v>3</v>
      </c>
      <c r="DG12" s="26">
        <v>71</v>
      </c>
      <c r="DH12" s="26">
        <v>54</v>
      </c>
      <c r="DI12" s="26">
        <v>83.6</v>
      </c>
      <c r="DJ12" s="26">
        <v>2.6</v>
      </c>
      <c r="DK12" s="26">
        <v>2.2999999999999998</v>
      </c>
      <c r="DL12" s="78">
        <v>62.5</v>
      </c>
      <c r="DM12" s="26">
        <v>76</v>
      </c>
      <c r="DN12" s="26">
        <v>1874</v>
      </c>
      <c r="DO12" s="26">
        <v>14</v>
      </c>
      <c r="DP12" s="73">
        <v>3.6</v>
      </c>
      <c r="DQ12" s="26">
        <v>1</v>
      </c>
      <c r="DR12" s="26">
        <v>1</v>
      </c>
      <c r="DS12" s="26">
        <v>2.48</v>
      </c>
      <c r="DT12" s="107">
        <v>3</v>
      </c>
      <c r="DU12" s="104">
        <v>2072</v>
      </c>
      <c r="DV12" s="26">
        <v>2402</v>
      </c>
      <c r="DW12" s="26">
        <v>17</v>
      </c>
      <c r="DX12" s="26">
        <v>4</v>
      </c>
      <c r="DY12" s="26">
        <v>238</v>
      </c>
      <c r="DZ12" s="26">
        <v>162</v>
      </c>
      <c r="EA12" s="78">
        <v>80.3</v>
      </c>
      <c r="EB12" s="78">
        <v>6.6</v>
      </c>
      <c r="EC12" s="78">
        <v>2.7</v>
      </c>
      <c r="ED12" s="78">
        <v>68</v>
      </c>
      <c r="EE12" s="26">
        <v>338</v>
      </c>
      <c r="EF12" s="26">
        <v>1736</v>
      </c>
      <c r="EG12" s="26">
        <v>45</v>
      </c>
      <c r="EH12" s="73">
        <v>4.3</v>
      </c>
      <c r="EI12" s="26">
        <v>1</v>
      </c>
      <c r="EJ12" s="26">
        <v>4</v>
      </c>
      <c r="EK12" s="26">
        <v>2.4900000000000002</v>
      </c>
      <c r="EL12" s="107">
        <v>11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243</v>
      </c>
      <c r="C13" s="152">
        <v>4.4928125000000003</v>
      </c>
      <c r="D13" s="45" t="s">
        <v>108</v>
      </c>
      <c r="E13" s="14">
        <v>1</v>
      </c>
      <c r="F13" s="44">
        <v>36333</v>
      </c>
      <c r="G13" s="15">
        <v>26.284931506849315</v>
      </c>
      <c r="H13" s="15" t="s">
        <v>349</v>
      </c>
      <c r="I13" s="15">
        <v>21.863013698630137</v>
      </c>
      <c r="J13" s="15" t="s">
        <v>328</v>
      </c>
      <c r="K13" s="45">
        <v>76</v>
      </c>
      <c r="L13" s="45">
        <v>225</v>
      </c>
      <c r="M13" s="45">
        <v>4.71</v>
      </c>
      <c r="N13" s="81">
        <v>3</v>
      </c>
      <c r="O13" s="167">
        <v>0</v>
      </c>
      <c r="P13" s="168">
        <v>0.41794243723208818</v>
      </c>
      <c r="Q13" s="168">
        <v>0.94792935444579784</v>
      </c>
      <c r="R13" s="168">
        <v>0.94673202614379082</v>
      </c>
      <c r="S13" s="168">
        <v>0.97479709525843661</v>
      </c>
      <c r="T13" s="169">
        <v>0.97479709525843661</v>
      </c>
      <c r="U13" s="169">
        <v>0.97479709525843661</v>
      </c>
      <c r="V13" s="169">
        <v>0.30144167758846657</v>
      </c>
      <c r="W13" s="169">
        <v>0.15927515498330949</v>
      </c>
      <c r="X13" s="169">
        <v>0.23035841628588805</v>
      </c>
      <c r="Y13" s="18">
        <v>0.23035841628588805</v>
      </c>
      <c r="Z13" s="19">
        <v>19.205479452054796</v>
      </c>
      <c r="AA13" s="20">
        <v>91.438456245464906</v>
      </c>
      <c r="AB13" s="71">
        <v>0.63087248322147649</v>
      </c>
      <c r="AC13" s="102">
        <v>12.970833333333333</v>
      </c>
      <c r="AD13" s="71">
        <v>0.71599999999999997</v>
      </c>
      <c r="AE13" s="71">
        <v>6.0999999999999999E-2</v>
      </c>
      <c r="AF13" s="71">
        <v>2.4E-2</v>
      </c>
      <c r="AG13" s="70">
        <v>0.43799999999999994</v>
      </c>
      <c r="AH13" s="20">
        <v>6.6</v>
      </c>
      <c r="AI13" s="20">
        <v>5.3333333333333337E-2</v>
      </c>
      <c r="AJ13" s="76">
        <v>3.57</v>
      </c>
      <c r="AK13" s="21">
        <v>7</v>
      </c>
      <c r="AL13" s="21">
        <v>6</v>
      </c>
      <c r="AM13" s="21">
        <v>1</v>
      </c>
      <c r="AN13" s="21">
        <v>4</v>
      </c>
      <c r="AO13" s="21">
        <v>9</v>
      </c>
      <c r="AP13" s="21">
        <v>1</v>
      </c>
      <c r="AQ13" s="21">
        <v>8</v>
      </c>
      <c r="AR13" s="21">
        <v>7</v>
      </c>
      <c r="AS13" s="21">
        <v>0</v>
      </c>
      <c r="AT13" s="21">
        <v>8</v>
      </c>
      <c r="AU13" s="21">
        <v>3</v>
      </c>
      <c r="AV13" s="21">
        <v>0</v>
      </c>
      <c r="AW13" s="21">
        <v>6.12</v>
      </c>
      <c r="AX13" s="21">
        <v>6.12</v>
      </c>
      <c r="AY13" s="21">
        <v>0.86250000000000004</v>
      </c>
      <c r="AZ13" s="130">
        <v>0.43125000000000002</v>
      </c>
      <c r="BA13" s="104"/>
      <c r="BB13" s="26">
        <v>1</v>
      </c>
      <c r="BC13" s="26"/>
      <c r="BD13" s="26"/>
      <c r="BE13" s="26"/>
      <c r="BF13" s="26"/>
      <c r="BG13" s="26"/>
      <c r="BH13" s="78"/>
      <c r="BI13" s="78"/>
      <c r="BJ13" s="78"/>
      <c r="BK13" s="26"/>
      <c r="BL13" s="26">
        <v>1</v>
      </c>
      <c r="BM13" s="56"/>
      <c r="BN13" s="61"/>
      <c r="BO13" s="59"/>
      <c r="BP13" s="59"/>
      <c r="BQ13" s="80"/>
      <c r="BR13" s="59"/>
      <c r="BS13" s="104">
        <v>1365</v>
      </c>
      <c r="BT13" s="26">
        <v>3266</v>
      </c>
      <c r="BU13" s="26">
        <v>8</v>
      </c>
      <c r="BV13" s="26">
        <v>6</v>
      </c>
      <c r="BW13" s="26">
        <v>226</v>
      </c>
      <c r="BX13" s="26">
        <v>116</v>
      </c>
      <c r="BY13" s="26">
        <v>64.8</v>
      </c>
      <c r="BZ13" s="26">
        <v>4.5999999999999996</v>
      </c>
      <c r="CA13" s="26">
        <v>4</v>
      </c>
      <c r="CB13" s="78">
        <v>27.3</v>
      </c>
      <c r="CC13" s="26">
        <v>471</v>
      </c>
      <c r="CD13" s="26">
        <v>2272</v>
      </c>
      <c r="CE13" s="26">
        <v>59</v>
      </c>
      <c r="CF13" s="61">
        <v>6.3</v>
      </c>
      <c r="CG13" s="26">
        <v>3</v>
      </c>
      <c r="CH13" s="26">
        <v>11</v>
      </c>
      <c r="CI13" s="26">
        <v>2.99</v>
      </c>
      <c r="CJ13" s="107">
        <v>16</v>
      </c>
      <c r="CK13" s="104">
        <v>3113</v>
      </c>
      <c r="CL13" s="26">
        <v>3284</v>
      </c>
      <c r="CM13" s="26">
        <v>24</v>
      </c>
      <c r="CN13" s="26">
        <v>9</v>
      </c>
      <c r="CO13" s="26">
        <v>425</v>
      </c>
      <c r="CP13" s="26">
        <v>240</v>
      </c>
      <c r="CQ13" s="26">
        <v>66.3</v>
      </c>
      <c r="CR13" s="26">
        <v>6.1</v>
      </c>
      <c r="CS13" s="26">
        <v>3.8</v>
      </c>
      <c r="CT13" s="78">
        <v>37.299999999999997</v>
      </c>
      <c r="CU13" s="26">
        <v>657</v>
      </c>
      <c r="CV13" s="26">
        <v>3062</v>
      </c>
      <c r="CW13" s="26">
        <v>98</v>
      </c>
      <c r="CX13" s="73">
        <v>5.3</v>
      </c>
      <c r="CY13" s="26">
        <v>7</v>
      </c>
      <c r="CZ13" s="26">
        <v>12</v>
      </c>
      <c r="DA13" s="26">
        <v>2.89</v>
      </c>
      <c r="DB13" s="107">
        <v>21</v>
      </c>
      <c r="DC13" s="104">
        <v>2897</v>
      </c>
      <c r="DD13" s="26">
        <v>3060</v>
      </c>
      <c r="DE13" s="26">
        <v>20</v>
      </c>
      <c r="DF13" s="26">
        <v>9</v>
      </c>
      <c r="DG13" s="26">
        <v>421</v>
      </c>
      <c r="DH13" s="26">
        <v>258</v>
      </c>
      <c r="DI13" s="26">
        <v>71.599999999999994</v>
      </c>
      <c r="DJ13" s="26">
        <v>2.9</v>
      </c>
      <c r="DK13" s="26">
        <v>2.8</v>
      </c>
      <c r="DL13" s="78">
        <v>35.9</v>
      </c>
      <c r="DM13" s="26">
        <v>690</v>
      </c>
      <c r="DN13" s="26">
        <v>2289</v>
      </c>
      <c r="DO13" s="26">
        <v>75</v>
      </c>
      <c r="DP13" s="73">
        <v>6.6</v>
      </c>
      <c r="DQ13" s="26">
        <v>8</v>
      </c>
      <c r="DR13" s="26">
        <v>4</v>
      </c>
      <c r="DS13" s="26">
        <v>3.57</v>
      </c>
      <c r="DT13" s="107">
        <v>24</v>
      </c>
      <c r="DU13" s="104">
        <v>2282</v>
      </c>
      <c r="DV13" s="26">
        <v>2341</v>
      </c>
      <c r="DW13" s="26">
        <v>19</v>
      </c>
      <c r="DX13" s="26">
        <v>3</v>
      </c>
      <c r="DY13" s="26">
        <v>298</v>
      </c>
      <c r="DZ13" s="26">
        <v>188</v>
      </c>
      <c r="EA13" s="78">
        <v>70.8</v>
      </c>
      <c r="EB13" s="78">
        <v>3.9</v>
      </c>
      <c r="EC13" s="78">
        <v>2.4</v>
      </c>
      <c r="ED13" s="78">
        <v>43.8</v>
      </c>
      <c r="EE13" s="26">
        <v>334</v>
      </c>
      <c r="EF13" s="26">
        <v>2097</v>
      </c>
      <c r="EG13" s="26">
        <v>59</v>
      </c>
      <c r="EH13" s="73">
        <v>4.5</v>
      </c>
      <c r="EI13" s="26">
        <v>4</v>
      </c>
      <c r="EJ13" s="26">
        <v>3</v>
      </c>
      <c r="EK13" s="26">
        <v>1.33</v>
      </c>
      <c r="EL13" s="107">
        <v>15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248</v>
      </c>
      <c r="C14" s="152">
        <v>2.8762500000000002</v>
      </c>
      <c r="D14" s="45" t="s">
        <v>97</v>
      </c>
      <c r="E14" s="14">
        <v>1</v>
      </c>
      <c r="F14" s="44">
        <v>35588</v>
      </c>
      <c r="G14" s="15">
        <v>28.326027397260273</v>
      </c>
      <c r="H14" s="15" t="s">
        <v>349</v>
      </c>
      <c r="I14" s="15">
        <v>23.904109589041095</v>
      </c>
      <c r="J14" s="15" t="s">
        <v>331</v>
      </c>
      <c r="K14" s="45">
        <v>77</v>
      </c>
      <c r="L14" s="45">
        <v>215</v>
      </c>
      <c r="M14" s="45">
        <v>4.9000000000000004</v>
      </c>
      <c r="N14" s="81">
        <v>0</v>
      </c>
      <c r="O14" s="167">
        <v>0</v>
      </c>
      <c r="P14" s="168">
        <v>0.60007668711656437</v>
      </c>
      <c r="Q14" s="168">
        <v>0.9971830985915493</v>
      </c>
      <c r="R14" s="168">
        <v>0.32962845347729436</v>
      </c>
      <c r="S14" s="168">
        <v>0.3949064130101258</v>
      </c>
      <c r="T14" s="169">
        <v>0.69604475580083758</v>
      </c>
      <c r="U14" s="169">
        <v>0.69604475580083758</v>
      </c>
      <c r="V14" s="169">
        <v>3.3428165007112376E-2</v>
      </c>
      <c r="W14" s="169">
        <v>1.2115258677144728E-2</v>
      </c>
      <c r="X14" s="169">
        <v>2.2771711842128551E-2</v>
      </c>
      <c r="Y14" s="18">
        <v>2.2771711842128551E-2</v>
      </c>
      <c r="Z14" s="19">
        <v>20.246575342465754</v>
      </c>
      <c r="AA14" s="20">
        <v>74.590605989695021</v>
      </c>
      <c r="AB14" s="71">
        <v>0.63380281690140849</v>
      </c>
      <c r="AC14" s="102">
        <v>13.159851301115241</v>
      </c>
      <c r="AD14" s="71">
        <v>0.73499999999999999</v>
      </c>
      <c r="AE14" s="71">
        <v>6.2E-2</v>
      </c>
      <c r="AF14" s="71">
        <v>3.3000000000000002E-2</v>
      </c>
      <c r="AG14" s="70">
        <v>0.53299999999999992</v>
      </c>
      <c r="AH14" s="20">
        <v>4.3</v>
      </c>
      <c r="AI14" s="20">
        <v>0</v>
      </c>
      <c r="AJ14" s="76">
        <v>1</v>
      </c>
      <c r="AK14" s="21">
        <v>4</v>
      </c>
      <c r="AL14" s="21">
        <v>7</v>
      </c>
      <c r="AM14" s="21">
        <v>3</v>
      </c>
      <c r="AN14" s="21">
        <v>4</v>
      </c>
      <c r="AO14" s="21">
        <v>5</v>
      </c>
      <c r="AP14" s="21">
        <v>6</v>
      </c>
      <c r="AQ14" s="21">
        <v>0</v>
      </c>
      <c r="AR14" s="21">
        <v>2</v>
      </c>
      <c r="AS14" s="21">
        <v>0</v>
      </c>
      <c r="AT14" s="21">
        <v>0</v>
      </c>
      <c r="AU14" s="21">
        <v>0</v>
      </c>
      <c r="AV14" s="21">
        <v>0</v>
      </c>
      <c r="AW14" s="21">
        <v>7.2700000000000005</v>
      </c>
      <c r="AX14" s="21">
        <v>5.4525000000000006</v>
      </c>
      <c r="AY14" s="21">
        <v>7.4999999999999997E-2</v>
      </c>
      <c r="AZ14" s="130">
        <v>0</v>
      </c>
      <c r="BA14" s="104"/>
      <c r="BB14" s="26">
        <v>1</v>
      </c>
      <c r="BC14" s="26"/>
      <c r="BD14" s="26"/>
      <c r="BE14" s="26"/>
      <c r="BF14" s="26"/>
      <c r="BG14" s="26"/>
      <c r="BH14" s="78"/>
      <c r="BI14" s="78"/>
      <c r="BJ14" s="78"/>
      <c r="BK14" s="26"/>
      <c r="BL14" s="26">
        <v>1</v>
      </c>
      <c r="BM14" s="56"/>
      <c r="BN14" s="61"/>
      <c r="BO14" s="59"/>
      <c r="BP14" s="59"/>
      <c r="BQ14" s="80"/>
      <c r="BR14" s="59"/>
      <c r="BS14" s="104">
        <v>1565</v>
      </c>
      <c r="BT14" s="26">
        <v>2608</v>
      </c>
      <c r="BU14" s="26">
        <v>14</v>
      </c>
      <c r="BV14" s="26">
        <v>4</v>
      </c>
      <c r="BW14" s="26">
        <v>211</v>
      </c>
      <c r="BX14" s="26">
        <v>124</v>
      </c>
      <c r="BY14" s="26">
        <v>69.3</v>
      </c>
      <c r="BZ14" s="26">
        <v>7.1</v>
      </c>
      <c r="CA14" s="26">
        <v>3.6</v>
      </c>
      <c r="CB14" s="78">
        <v>48.7</v>
      </c>
      <c r="CC14" s="26">
        <v>129</v>
      </c>
      <c r="CD14" s="26">
        <v>2954</v>
      </c>
      <c r="CE14" s="26">
        <v>22</v>
      </c>
      <c r="CF14" s="61">
        <v>3.9</v>
      </c>
      <c r="CG14" s="26">
        <v>3</v>
      </c>
      <c r="CH14" s="26">
        <v>1</v>
      </c>
      <c r="CI14" s="26">
        <v>1.03</v>
      </c>
      <c r="CJ14" s="107">
        <v>5</v>
      </c>
      <c r="CK14" s="104">
        <v>3540</v>
      </c>
      <c r="CL14" s="26">
        <v>3550</v>
      </c>
      <c r="CM14" s="26">
        <v>29</v>
      </c>
      <c r="CN14" s="26">
        <v>11</v>
      </c>
      <c r="CO14" s="26">
        <v>416</v>
      </c>
      <c r="CP14" s="26">
        <v>269</v>
      </c>
      <c r="CQ14" s="26">
        <v>73.5</v>
      </c>
      <c r="CR14" s="26">
        <v>6.2</v>
      </c>
      <c r="CS14" s="26">
        <v>3.3</v>
      </c>
      <c r="CT14" s="78">
        <v>53.3</v>
      </c>
      <c r="CU14" s="26">
        <v>127</v>
      </c>
      <c r="CV14" s="26">
        <v>1561</v>
      </c>
      <c r="CW14" s="26">
        <v>14</v>
      </c>
      <c r="CX14" s="73">
        <v>5.3</v>
      </c>
      <c r="CY14" s="26">
        <v>0</v>
      </c>
      <c r="CZ14" s="26">
        <v>0</v>
      </c>
      <c r="DA14" s="26">
        <v>2.08</v>
      </c>
      <c r="DB14" s="107">
        <v>3</v>
      </c>
      <c r="DC14" s="104">
        <v>1038</v>
      </c>
      <c r="DD14" s="26">
        <v>3149</v>
      </c>
      <c r="DE14" s="26">
        <v>6</v>
      </c>
      <c r="DF14" s="26">
        <v>3</v>
      </c>
      <c r="DG14" s="26">
        <v>167</v>
      </c>
      <c r="DH14" s="26">
        <v>102</v>
      </c>
      <c r="DI14" s="26">
        <v>65.400000000000006</v>
      </c>
      <c r="DJ14" s="26">
        <v>3.5</v>
      </c>
      <c r="DK14" s="26">
        <v>3.6</v>
      </c>
      <c r="DL14" s="78">
        <v>25</v>
      </c>
      <c r="DM14" s="26">
        <v>47</v>
      </c>
      <c r="DN14" s="26">
        <v>1406</v>
      </c>
      <c r="DO14" s="26">
        <v>2</v>
      </c>
      <c r="DP14" s="73">
        <v>4.3</v>
      </c>
      <c r="DQ14" s="26">
        <v>0</v>
      </c>
      <c r="DR14" s="26">
        <v>0</v>
      </c>
      <c r="DS14" s="26">
        <v>1</v>
      </c>
      <c r="DT14" s="107">
        <v>2</v>
      </c>
      <c r="DU14" s="104">
        <v>1287</v>
      </c>
      <c r="DV14" s="26">
        <v>3259</v>
      </c>
      <c r="DW14" s="26">
        <v>6</v>
      </c>
      <c r="DX14" s="26">
        <v>11</v>
      </c>
      <c r="DY14" s="26">
        <v>213</v>
      </c>
      <c r="DZ14" s="26">
        <v>135</v>
      </c>
      <c r="EA14" s="78">
        <v>73.5</v>
      </c>
      <c r="EB14" s="78">
        <v>4.2</v>
      </c>
      <c r="EC14" s="78">
        <v>6.4</v>
      </c>
      <c r="ED14" s="78">
        <v>36.799999999999997</v>
      </c>
      <c r="EE14" s="26">
        <v>37</v>
      </c>
      <c r="EF14" s="26">
        <v>3054</v>
      </c>
      <c r="EG14" s="26">
        <v>2</v>
      </c>
      <c r="EH14" s="73">
        <v>3.7</v>
      </c>
      <c r="EI14" s="26">
        <v>0</v>
      </c>
      <c r="EJ14" s="26">
        <v>0</v>
      </c>
      <c r="EK14" s="26">
        <v>0.9</v>
      </c>
      <c r="EL14" s="107">
        <v>0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244</v>
      </c>
      <c r="C15" s="152">
        <v>2.4593750000000001</v>
      </c>
      <c r="D15" s="45" t="s">
        <v>250</v>
      </c>
      <c r="E15" s="14">
        <v>4</v>
      </c>
      <c r="F15" s="44">
        <v>35765</v>
      </c>
      <c r="G15" s="15">
        <v>27.841095890410958</v>
      </c>
      <c r="H15" s="15" t="s">
        <v>349</v>
      </c>
      <c r="I15" s="15">
        <v>23.419178082191781</v>
      </c>
      <c r="J15" s="15" t="s">
        <v>328</v>
      </c>
      <c r="K15" s="45">
        <v>76</v>
      </c>
      <c r="L15" s="45">
        <v>230</v>
      </c>
      <c r="M15" s="45">
        <v>4.6500000000000004</v>
      </c>
      <c r="N15" s="81">
        <v>0</v>
      </c>
      <c r="O15" s="167">
        <v>0</v>
      </c>
      <c r="P15" s="168">
        <v>2.2228396776882466E-3</v>
      </c>
      <c r="Q15" s="168">
        <v>0.35426889106967613</v>
      </c>
      <c r="R15" s="168">
        <v>0.76654215581643548</v>
      </c>
      <c r="S15" s="168">
        <v>0</v>
      </c>
      <c r="T15" s="169">
        <v>0.38327107790821774</v>
      </c>
      <c r="U15" s="169">
        <v>0.34494397011739597</v>
      </c>
      <c r="V15" s="169">
        <v>0.29336629583848373</v>
      </c>
      <c r="W15" s="169">
        <v>0</v>
      </c>
      <c r="X15" s="169">
        <v>0.14668314791924186</v>
      </c>
      <c r="Y15" s="18">
        <v>0.13201483312731768</v>
      </c>
      <c r="Z15" s="19">
        <v>21.761643835616439</v>
      </c>
      <c r="AA15" s="20">
        <v>98.38888074105968</v>
      </c>
      <c r="AB15" s="71">
        <v>0.61002785515320335</v>
      </c>
      <c r="AC15" s="102">
        <v>13.118721461187215</v>
      </c>
      <c r="AD15" s="71">
        <v>0.71099999999999997</v>
      </c>
      <c r="AE15" s="71">
        <v>5.9000000000000004E-2</v>
      </c>
      <c r="AF15" s="71">
        <v>2.5000000000000001E-2</v>
      </c>
      <c r="AG15" s="70">
        <v>0.50700000000000001</v>
      </c>
      <c r="AH15" s="20">
        <v>4.5</v>
      </c>
      <c r="AI15" s="20">
        <v>0.1640625</v>
      </c>
      <c r="AJ15" s="76">
        <v>2.91</v>
      </c>
      <c r="AK15" s="21">
        <v>1</v>
      </c>
      <c r="AL15" s="21">
        <v>7</v>
      </c>
      <c r="AM15" s="21">
        <v>1</v>
      </c>
      <c r="AN15" s="21">
        <v>3</v>
      </c>
      <c r="AO15" s="21">
        <v>9</v>
      </c>
      <c r="AP15" s="21">
        <v>5</v>
      </c>
      <c r="AQ15" s="21">
        <v>6</v>
      </c>
      <c r="AR15" s="21">
        <v>3</v>
      </c>
      <c r="AS15" s="21">
        <v>3</v>
      </c>
      <c r="AT15" s="21">
        <v>6</v>
      </c>
      <c r="AU15" s="21">
        <v>0</v>
      </c>
      <c r="AV15" s="21">
        <v>0</v>
      </c>
      <c r="AW15" s="21">
        <v>7.05</v>
      </c>
      <c r="AX15" s="21">
        <v>7.05</v>
      </c>
      <c r="AY15" s="21">
        <v>0.67500000000000004</v>
      </c>
      <c r="AZ15" s="130">
        <v>0.33750000000000002</v>
      </c>
      <c r="BA15" s="104"/>
      <c r="BB15" s="26">
        <v>1</v>
      </c>
      <c r="BC15" s="26"/>
      <c r="BD15" s="26"/>
      <c r="BE15" s="26"/>
      <c r="BF15" s="26"/>
      <c r="BG15" s="26"/>
      <c r="BH15" s="78"/>
      <c r="BI15" s="78"/>
      <c r="BJ15" s="78"/>
      <c r="BK15" s="26"/>
      <c r="BL15" s="26">
        <v>1</v>
      </c>
      <c r="BM15" s="56"/>
      <c r="BN15" s="61"/>
      <c r="BO15" s="59"/>
      <c r="BP15" s="59"/>
      <c r="BQ15" s="80"/>
      <c r="BR15" s="59"/>
      <c r="BS15" s="104">
        <v>8</v>
      </c>
      <c r="BT15" s="26">
        <v>3599</v>
      </c>
      <c r="BU15" s="26">
        <v>0</v>
      </c>
      <c r="BV15" s="26">
        <v>1</v>
      </c>
      <c r="BW15" s="26">
        <v>4</v>
      </c>
      <c r="BX15" s="26">
        <v>2</v>
      </c>
      <c r="BY15" s="26">
        <v>75</v>
      </c>
      <c r="BZ15" s="26">
        <v>0</v>
      </c>
      <c r="CA15" s="26">
        <v>25</v>
      </c>
      <c r="CB15" s="78">
        <v>50</v>
      </c>
      <c r="CC15" s="26">
        <v>5</v>
      </c>
      <c r="CD15" s="26">
        <v>2582</v>
      </c>
      <c r="CE15" s="26">
        <v>1</v>
      </c>
      <c r="CF15" s="61">
        <v>5</v>
      </c>
      <c r="CG15" s="26">
        <v>0</v>
      </c>
      <c r="CH15" s="26">
        <v>0</v>
      </c>
      <c r="CI15" s="26">
        <v>1</v>
      </c>
      <c r="CJ15" s="107">
        <v>0</v>
      </c>
      <c r="CK15" s="104">
        <v>1083</v>
      </c>
      <c r="CL15" s="26">
        <v>3057</v>
      </c>
      <c r="CM15" s="26">
        <v>9</v>
      </c>
      <c r="CN15" s="26">
        <v>4</v>
      </c>
      <c r="CO15" s="26">
        <v>141</v>
      </c>
      <c r="CP15" s="26">
        <v>84</v>
      </c>
      <c r="CQ15" s="26">
        <v>67.900000000000006</v>
      </c>
      <c r="CR15" s="26">
        <v>6.9</v>
      </c>
      <c r="CS15" s="26">
        <v>2.5</v>
      </c>
      <c r="CT15" s="78">
        <v>37.9</v>
      </c>
      <c r="CU15" s="26">
        <v>287</v>
      </c>
      <c r="CV15" s="26">
        <v>2971</v>
      </c>
      <c r="CW15" s="26">
        <v>51</v>
      </c>
      <c r="CX15" s="73">
        <v>5.2</v>
      </c>
      <c r="CY15" s="26">
        <v>4</v>
      </c>
      <c r="CZ15" s="26">
        <v>3</v>
      </c>
      <c r="DA15" s="26">
        <v>3.67</v>
      </c>
      <c r="DB15" s="107">
        <v>11</v>
      </c>
      <c r="DC15" s="104">
        <v>2873</v>
      </c>
      <c r="DD15" s="26">
        <v>3748</v>
      </c>
      <c r="DE15" s="26">
        <v>26</v>
      </c>
      <c r="DF15" s="26">
        <v>11</v>
      </c>
      <c r="DG15" s="26">
        <v>359</v>
      </c>
      <c r="DH15" s="26">
        <v>219</v>
      </c>
      <c r="DI15" s="26">
        <v>71.099999999999994</v>
      </c>
      <c r="DJ15" s="26">
        <v>5.9</v>
      </c>
      <c r="DK15" s="26">
        <v>2.5</v>
      </c>
      <c r="DL15" s="78">
        <v>50.7</v>
      </c>
      <c r="DM15" s="26">
        <v>712</v>
      </c>
      <c r="DN15" s="26">
        <v>2427</v>
      </c>
      <c r="DO15" s="26">
        <v>128</v>
      </c>
      <c r="DP15" s="73">
        <v>4.5</v>
      </c>
      <c r="DQ15" s="26">
        <v>6</v>
      </c>
      <c r="DR15" s="26">
        <v>21</v>
      </c>
      <c r="DS15" s="26">
        <v>2.91</v>
      </c>
      <c r="DT15" s="107">
        <v>13</v>
      </c>
      <c r="DU15" s="104"/>
      <c r="DV15" s="26">
        <v>1</v>
      </c>
      <c r="DW15" s="26"/>
      <c r="DX15" s="26"/>
      <c r="DY15" s="26"/>
      <c r="DZ15" s="26"/>
      <c r="EA15" s="78"/>
      <c r="EB15" s="78"/>
      <c r="EC15" s="78"/>
      <c r="ED15" s="78"/>
      <c r="EE15" s="26"/>
      <c r="EF15" s="26">
        <v>1</v>
      </c>
      <c r="EG15" s="26"/>
      <c r="EH15" s="73"/>
      <c r="EI15" s="26"/>
      <c r="EJ15" s="26"/>
      <c r="EK15" s="26"/>
      <c r="EL15" s="107"/>
    </row>
    <row r="16" spans="1:148" ht="16" thickBot="1" x14ac:dyDescent="0.25">
      <c r="A16" s="153">
        <v>14</v>
      </c>
      <c r="B16" s="154" t="s">
        <v>246</v>
      </c>
      <c r="C16" s="155">
        <v>2.44625</v>
      </c>
      <c r="D16" s="162" t="s">
        <v>135</v>
      </c>
      <c r="E16" s="159">
        <v>2</v>
      </c>
      <c r="F16" s="160">
        <v>35734</v>
      </c>
      <c r="G16" s="161">
        <v>27.926027397260274</v>
      </c>
      <c r="H16" s="161" t="s">
        <v>349</v>
      </c>
      <c r="I16" s="161">
        <v>23.504109589041096</v>
      </c>
      <c r="J16" s="161" t="s">
        <v>330</v>
      </c>
      <c r="K16" s="162">
        <v>74</v>
      </c>
      <c r="L16" s="162">
        <v>220</v>
      </c>
      <c r="M16" s="162">
        <v>4.7699999999999996</v>
      </c>
      <c r="N16" s="200">
        <v>0</v>
      </c>
      <c r="O16" s="170">
        <v>0</v>
      </c>
      <c r="P16" s="171">
        <v>0.38958594730238394</v>
      </c>
      <c r="Q16" s="171">
        <v>0.92954104718810604</v>
      </c>
      <c r="R16" s="171">
        <v>0.62274230475705927</v>
      </c>
      <c r="S16" s="171">
        <v>0.97304884896125776</v>
      </c>
      <c r="T16" s="172">
        <v>0.97304884896125776</v>
      </c>
      <c r="U16" s="172">
        <v>0.97304884896125776</v>
      </c>
      <c r="V16" s="172">
        <v>0.20107526881720431</v>
      </c>
      <c r="W16" s="172">
        <v>0.13361344537815126</v>
      </c>
      <c r="X16" s="172">
        <v>0.16734435709767778</v>
      </c>
      <c r="Y16" s="173">
        <v>0.16734435709767778</v>
      </c>
      <c r="Z16" s="174">
        <v>20.846575342465755</v>
      </c>
      <c r="AA16" s="175">
        <v>84.992217485073425</v>
      </c>
      <c r="AB16" s="176">
        <v>0.67666666666666664</v>
      </c>
      <c r="AC16" s="177">
        <v>12.05911330049261</v>
      </c>
      <c r="AD16" s="176">
        <v>0.754</v>
      </c>
      <c r="AE16" s="176">
        <v>4.8000000000000001E-2</v>
      </c>
      <c r="AF16" s="176">
        <v>1.8000000000000002E-2</v>
      </c>
      <c r="AG16" s="178">
        <v>0.44</v>
      </c>
      <c r="AH16" s="175">
        <v>4.8</v>
      </c>
      <c r="AI16" s="175">
        <v>0.16666666666666666</v>
      </c>
      <c r="AJ16" s="179">
        <v>2.73</v>
      </c>
      <c r="AK16" s="180">
        <v>3</v>
      </c>
      <c r="AL16" s="180">
        <v>4</v>
      </c>
      <c r="AM16" s="180">
        <v>5</v>
      </c>
      <c r="AN16" s="180">
        <v>1</v>
      </c>
      <c r="AO16" s="180">
        <v>10</v>
      </c>
      <c r="AP16" s="180">
        <v>2</v>
      </c>
      <c r="AQ16" s="180">
        <v>7</v>
      </c>
      <c r="AR16" s="180">
        <v>3</v>
      </c>
      <c r="AS16" s="180">
        <v>3</v>
      </c>
      <c r="AT16" s="180">
        <v>5</v>
      </c>
      <c r="AU16" s="180">
        <v>0</v>
      </c>
      <c r="AV16" s="180">
        <v>0</v>
      </c>
      <c r="AW16" s="180">
        <v>6.39</v>
      </c>
      <c r="AX16" s="180">
        <v>4.7924999999999995</v>
      </c>
      <c r="AY16" s="180">
        <v>0.67500000000000004</v>
      </c>
      <c r="AZ16" s="181">
        <v>0</v>
      </c>
      <c r="BA16" s="182"/>
      <c r="BB16" s="183">
        <v>1</v>
      </c>
      <c r="BC16" s="183"/>
      <c r="BD16" s="183"/>
      <c r="BE16" s="183"/>
      <c r="BF16" s="183"/>
      <c r="BG16" s="183"/>
      <c r="BH16" s="184"/>
      <c r="BI16" s="184"/>
      <c r="BJ16" s="184"/>
      <c r="BK16" s="183"/>
      <c r="BL16" s="183">
        <v>1</v>
      </c>
      <c r="BM16" s="185"/>
      <c r="BN16" s="186"/>
      <c r="BO16" s="187"/>
      <c r="BP16" s="187"/>
      <c r="BQ16" s="188"/>
      <c r="BR16" s="187"/>
      <c r="BS16" s="182">
        <v>1242</v>
      </c>
      <c r="BT16" s="183">
        <v>3188</v>
      </c>
      <c r="BU16" s="183">
        <v>10</v>
      </c>
      <c r="BV16" s="183">
        <v>5</v>
      </c>
      <c r="BW16" s="183">
        <v>205</v>
      </c>
      <c r="BX16" s="183">
        <v>134</v>
      </c>
      <c r="BY16" s="183">
        <v>76.599999999999994</v>
      </c>
      <c r="BZ16" s="183">
        <v>1.3</v>
      </c>
      <c r="CA16" s="183">
        <v>2.6</v>
      </c>
      <c r="CB16" s="184">
        <v>42.1</v>
      </c>
      <c r="CC16" s="183">
        <v>322</v>
      </c>
      <c r="CD16" s="183">
        <v>1774</v>
      </c>
      <c r="CE16" s="183">
        <v>51</v>
      </c>
      <c r="CF16" s="186">
        <v>4.0999999999999996</v>
      </c>
      <c r="CG16" s="183">
        <v>1</v>
      </c>
      <c r="CH16" s="183">
        <v>3</v>
      </c>
      <c r="CI16" s="183">
        <v>1.97</v>
      </c>
      <c r="CJ16" s="193">
        <v>6</v>
      </c>
      <c r="CK16" s="182">
        <v>2876</v>
      </c>
      <c r="CL16" s="183">
        <v>3094</v>
      </c>
      <c r="CM16" s="183">
        <v>19</v>
      </c>
      <c r="CN16" s="183">
        <v>13</v>
      </c>
      <c r="CO16" s="183">
        <v>448</v>
      </c>
      <c r="CP16" s="183">
        <v>296</v>
      </c>
      <c r="CQ16" s="183">
        <v>73.7</v>
      </c>
      <c r="CR16" s="183">
        <v>3.1</v>
      </c>
      <c r="CS16" s="183">
        <v>2.9</v>
      </c>
      <c r="CT16" s="184">
        <v>42.6</v>
      </c>
      <c r="CU16" s="183">
        <v>505</v>
      </c>
      <c r="CV16" s="183">
        <v>2047</v>
      </c>
      <c r="CW16" s="183">
        <v>59</v>
      </c>
      <c r="CX16" s="202">
        <v>5.7</v>
      </c>
      <c r="CY16" s="183">
        <v>5</v>
      </c>
      <c r="CZ16" s="183">
        <v>8</v>
      </c>
      <c r="DA16" s="183">
        <v>2.94</v>
      </c>
      <c r="DB16" s="193">
        <v>19</v>
      </c>
      <c r="DC16" s="182">
        <v>2448</v>
      </c>
      <c r="DD16" s="183">
        <v>3931</v>
      </c>
      <c r="DE16" s="183">
        <v>13</v>
      </c>
      <c r="DF16" s="183">
        <v>5</v>
      </c>
      <c r="DG16" s="183">
        <v>300</v>
      </c>
      <c r="DH16" s="183">
        <v>203</v>
      </c>
      <c r="DI16" s="183">
        <v>75.400000000000006</v>
      </c>
      <c r="DJ16" s="183">
        <v>4.4000000000000004</v>
      </c>
      <c r="DK16" s="183">
        <v>1.8</v>
      </c>
      <c r="DL16" s="184">
        <v>44</v>
      </c>
      <c r="DM16" s="183">
        <v>374</v>
      </c>
      <c r="DN16" s="183">
        <v>1860</v>
      </c>
      <c r="DO16" s="183">
        <v>47</v>
      </c>
      <c r="DP16" s="202">
        <v>4.8</v>
      </c>
      <c r="DQ16" s="183">
        <v>7</v>
      </c>
      <c r="DR16" s="183">
        <v>6</v>
      </c>
      <c r="DS16" s="183">
        <v>2.73</v>
      </c>
      <c r="DT16" s="193">
        <v>15</v>
      </c>
      <c r="DU16" s="182">
        <v>1733</v>
      </c>
      <c r="DV16" s="183">
        <v>1781</v>
      </c>
      <c r="DW16" s="183">
        <v>12</v>
      </c>
      <c r="DX16" s="183">
        <v>8</v>
      </c>
      <c r="DY16" s="183">
        <v>283</v>
      </c>
      <c r="DZ16" s="183">
        <v>172</v>
      </c>
      <c r="EA16" s="184">
        <v>74.099999999999994</v>
      </c>
      <c r="EB16" s="184">
        <v>4.8</v>
      </c>
      <c r="EC16" s="184">
        <v>2.9</v>
      </c>
      <c r="ED16" s="184">
        <v>34.5</v>
      </c>
      <c r="EE16" s="183">
        <v>318</v>
      </c>
      <c r="EF16" s="183">
        <v>2380</v>
      </c>
      <c r="EG16" s="183">
        <v>42</v>
      </c>
      <c r="EH16" s="202">
        <v>4.2</v>
      </c>
      <c r="EI16" s="183">
        <v>3</v>
      </c>
      <c r="EJ16" s="183">
        <v>7</v>
      </c>
      <c r="EK16" s="183">
        <v>1.86</v>
      </c>
      <c r="EL16" s="193">
        <v>9</v>
      </c>
      <c r="EN16" s="17"/>
    </row>
    <row r="17" spans="10:11" x14ac:dyDescent="0.2">
      <c r="J17" s="84"/>
      <c r="K17" s="82"/>
    </row>
    <row r="18" spans="10:11" ht="15.75" customHeight="1" x14ac:dyDescent="0.2">
      <c r="J18" s="84"/>
      <c r="K18" s="82"/>
    </row>
    <row r="19" spans="10:11" ht="15.75" customHeight="1" x14ac:dyDescent="0.2">
      <c r="J19" s="84"/>
      <c r="K19" s="82"/>
    </row>
    <row r="20" spans="10:11" ht="15.75" customHeight="1" x14ac:dyDescent="0.2"/>
    <row r="21" spans="10:11" ht="15.75" customHeight="1" x14ac:dyDescent="0.2"/>
    <row r="22" spans="10:11" ht="15.75" customHeight="1" x14ac:dyDescent="0.2"/>
    <row r="23" spans="10:11" ht="15.75" customHeight="1" x14ac:dyDescent="0.2"/>
    <row r="24" spans="10:11" ht="15.75" customHeight="1" x14ac:dyDescent="0.2"/>
    <row r="25" spans="10:11" ht="15.75" customHeight="1" x14ac:dyDescent="0.2"/>
    <row r="26" spans="10:11" ht="15.75" customHeight="1" x14ac:dyDescent="0.2"/>
    <row r="27" spans="10:11" ht="15.75" customHeight="1" x14ac:dyDescent="0.2"/>
    <row r="28" spans="10:11" ht="15.75" customHeight="1" x14ac:dyDescent="0.2"/>
    <row r="29" spans="10:11" ht="15.75" customHeight="1" x14ac:dyDescent="0.2"/>
    <row r="30" spans="10:11" ht="15.75" customHeight="1" x14ac:dyDescent="0.2"/>
    <row r="31" spans="10:11" ht="15.75" customHeight="1" x14ac:dyDescent="0.2"/>
    <row r="32" spans="10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autoFilter ref="A2:EL2" xr:uid="{00000000-0001-0000-0F00-000000000000}">
    <sortState xmlns:xlrd2="http://schemas.microsoft.com/office/spreadsheetml/2017/richdata2" ref="A3:EL16">
      <sortCondition descending="1" ref="C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16">
    <cfRule type="expression" dxfId="70" priority="2">
      <formula>C3&gt;=13</formula>
    </cfRule>
    <cfRule type="expression" dxfId="69" priority="3">
      <formula>AND(C3&gt;=11.5,C3&lt;13)</formula>
    </cfRule>
    <cfRule type="expression" dxfId="68" priority="4">
      <formula>AND(C3&gt;=10,C3&lt;11.5)</formula>
    </cfRule>
    <cfRule type="expression" dxfId="67" priority="5">
      <formula>AND(C3&gt;=8.5,C3&lt;10)</formula>
    </cfRule>
    <cfRule type="expression" dxfId="66" priority="6">
      <formula>AND(C3&gt;=6.25,C3&lt;8.5)</formula>
    </cfRule>
    <cfRule type="expression" dxfId="65" priority="7">
      <formula>AND(C3&gt;=4.5,C3&lt;6.25)</formula>
    </cfRule>
    <cfRule type="expression" dxfId="64" priority="8">
      <formula>AND(C3&gt;=3.5,C3&lt;4.5)</formula>
    </cfRule>
    <cfRule type="expression" dxfId="63" priority="9">
      <formula>C3&lt;3.5</formula>
    </cfRule>
  </conditionalFormatting>
  <conditionalFormatting sqref="C3:C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6">
    <cfRule type="containsText" dxfId="62" priority="31" operator="containsText" text="SR">
      <formula>NOT(ISERROR(SEARCH(("SR"),(H3))))</formula>
    </cfRule>
  </conditionalFormatting>
  <conditionalFormatting sqref="K17:K1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S16">
    <cfRule type="cellIs" dxfId="61" priority="29" stopIfTrue="1" operator="equal">
      <formula>0</formula>
    </cfRule>
  </conditionalFormatting>
  <conditionalFormatting sqref="O3:U16">
    <cfRule type="colorScale" priority="38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6CAA-28A9-4031-B73C-EC1D13BC63E9}">
  <sheetPr codeName="Sheet14"/>
  <dimension ref="A1:ER971"/>
  <sheetViews>
    <sheetView zoomScale="80" zoomScaleNormal="80" workbookViewId="0">
      <selection sqref="A1:XFD1048576"/>
    </sheetView>
  </sheetViews>
  <sheetFormatPr baseColWidth="10" defaultColWidth="14.5" defaultRowHeight="15" customHeight="1" x14ac:dyDescent="0.2"/>
  <cols>
    <col min="1" max="1" width="8.5" customWidth="1"/>
    <col min="2" max="2" width="17.83203125" bestFit="1" customWidth="1"/>
    <col min="3" max="3" width="12.6640625" bestFit="1" customWidth="1"/>
    <col min="4" max="4" width="18.66406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132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139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144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149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155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89" t="s">
        <v>291</v>
      </c>
      <c r="BB2" s="64" t="s">
        <v>60</v>
      </c>
      <c r="BC2" s="64" t="s">
        <v>292</v>
      </c>
      <c r="BD2" s="64" t="s">
        <v>337</v>
      </c>
      <c r="BE2" s="64" t="s">
        <v>338</v>
      </c>
      <c r="BF2" s="64" t="s">
        <v>339</v>
      </c>
      <c r="BG2" s="64" t="s">
        <v>347</v>
      </c>
      <c r="BH2" s="64" t="s">
        <v>294</v>
      </c>
      <c r="BI2" s="64" t="s">
        <v>295</v>
      </c>
      <c r="BJ2" s="64" t="s">
        <v>296</v>
      </c>
      <c r="BK2" s="64" t="s">
        <v>59</v>
      </c>
      <c r="BL2" s="64" t="s">
        <v>60</v>
      </c>
      <c r="BM2" s="65" t="s">
        <v>338</v>
      </c>
      <c r="BN2" s="66" t="s">
        <v>4</v>
      </c>
      <c r="BO2" s="66" t="s">
        <v>297</v>
      </c>
      <c r="BP2" s="66" t="s">
        <v>61</v>
      </c>
      <c r="BQ2" s="66" t="s">
        <v>5</v>
      </c>
      <c r="BR2" s="66" t="s">
        <v>298</v>
      </c>
      <c r="BS2" s="63" t="s">
        <v>291</v>
      </c>
      <c r="BT2" s="64" t="s">
        <v>60</v>
      </c>
      <c r="BU2" s="64" t="s">
        <v>292</v>
      </c>
      <c r="BV2" s="64" t="s">
        <v>337</v>
      </c>
      <c r="BW2" s="64" t="s">
        <v>338</v>
      </c>
      <c r="BX2" s="64" t="s">
        <v>339</v>
      </c>
      <c r="BY2" s="64" t="s">
        <v>347</v>
      </c>
      <c r="BZ2" s="64" t="s">
        <v>294</v>
      </c>
      <c r="CA2" s="64" t="s">
        <v>295</v>
      </c>
      <c r="CB2" s="64" t="s">
        <v>296</v>
      </c>
      <c r="CC2" s="64" t="s">
        <v>59</v>
      </c>
      <c r="CD2" s="64" t="s">
        <v>60</v>
      </c>
      <c r="CE2" s="65" t="s">
        <v>338</v>
      </c>
      <c r="CF2" s="66" t="s">
        <v>4</v>
      </c>
      <c r="CG2" s="66" t="s">
        <v>297</v>
      </c>
      <c r="CH2" s="66" t="s">
        <v>61</v>
      </c>
      <c r="CI2" s="66" t="s">
        <v>5</v>
      </c>
      <c r="CJ2" s="66" t="s">
        <v>298</v>
      </c>
      <c r="CK2" s="63" t="s">
        <v>291</v>
      </c>
      <c r="CL2" s="64" t="s">
        <v>60</v>
      </c>
      <c r="CM2" s="64" t="s">
        <v>292</v>
      </c>
      <c r="CN2" s="64" t="s">
        <v>337</v>
      </c>
      <c r="CO2" s="64" t="s">
        <v>338</v>
      </c>
      <c r="CP2" s="64" t="s">
        <v>339</v>
      </c>
      <c r="CQ2" s="64" t="s">
        <v>347</v>
      </c>
      <c r="CR2" s="64" t="s">
        <v>294</v>
      </c>
      <c r="CS2" s="64" t="s">
        <v>295</v>
      </c>
      <c r="CT2" s="64" t="s">
        <v>296</v>
      </c>
      <c r="CU2" s="64" t="s">
        <v>59</v>
      </c>
      <c r="CV2" s="64" t="s">
        <v>60</v>
      </c>
      <c r="CW2" s="65" t="s">
        <v>338</v>
      </c>
      <c r="CX2" s="66" t="s">
        <v>4</v>
      </c>
      <c r="CY2" s="66" t="s">
        <v>297</v>
      </c>
      <c r="CZ2" s="66" t="s">
        <v>61</v>
      </c>
      <c r="DA2" s="66" t="s">
        <v>5</v>
      </c>
      <c r="DB2" s="66" t="s">
        <v>298</v>
      </c>
      <c r="DC2" s="63" t="s">
        <v>291</v>
      </c>
      <c r="DD2" s="64" t="s">
        <v>60</v>
      </c>
      <c r="DE2" s="64" t="s">
        <v>292</v>
      </c>
      <c r="DF2" s="64" t="s">
        <v>337</v>
      </c>
      <c r="DG2" s="64" t="s">
        <v>338</v>
      </c>
      <c r="DH2" s="64" t="s">
        <v>339</v>
      </c>
      <c r="DI2" s="64" t="s">
        <v>347</v>
      </c>
      <c r="DJ2" s="64" t="s">
        <v>294</v>
      </c>
      <c r="DK2" s="64" t="s">
        <v>295</v>
      </c>
      <c r="DL2" s="64" t="s">
        <v>296</v>
      </c>
      <c r="DM2" s="64" t="s">
        <v>59</v>
      </c>
      <c r="DN2" s="64" t="s">
        <v>60</v>
      </c>
      <c r="DO2" s="65" t="s">
        <v>338</v>
      </c>
      <c r="DP2" s="66" t="s">
        <v>4</v>
      </c>
      <c r="DQ2" s="66" t="s">
        <v>297</v>
      </c>
      <c r="DR2" s="66" t="s">
        <v>61</v>
      </c>
      <c r="DS2" s="66" t="s">
        <v>5</v>
      </c>
      <c r="DT2" s="66" t="s">
        <v>298</v>
      </c>
      <c r="DU2" s="63" t="s">
        <v>291</v>
      </c>
      <c r="DV2" s="64" t="s">
        <v>60</v>
      </c>
      <c r="DW2" s="64" t="s">
        <v>292</v>
      </c>
      <c r="DX2" s="64" t="s">
        <v>337</v>
      </c>
      <c r="DY2" s="64" t="s">
        <v>338</v>
      </c>
      <c r="DZ2" s="64" t="s">
        <v>339</v>
      </c>
      <c r="EA2" s="64" t="s">
        <v>347</v>
      </c>
      <c r="EB2" s="64" t="s">
        <v>294</v>
      </c>
      <c r="EC2" s="64" t="s">
        <v>295</v>
      </c>
      <c r="ED2" s="64" t="s">
        <v>296</v>
      </c>
      <c r="EE2" s="64" t="s">
        <v>59</v>
      </c>
      <c r="EF2" s="64" t="s">
        <v>60</v>
      </c>
      <c r="EG2" s="65" t="s">
        <v>338</v>
      </c>
      <c r="EH2" s="66" t="s">
        <v>4</v>
      </c>
      <c r="EI2" s="66" t="s">
        <v>297</v>
      </c>
      <c r="EJ2" s="66" t="s">
        <v>61</v>
      </c>
      <c r="EK2" s="66" t="s">
        <v>5</v>
      </c>
      <c r="EL2" s="67" t="s">
        <v>298</v>
      </c>
      <c r="EM2" s="54"/>
      <c r="EN2" s="54"/>
      <c r="EO2" s="54" t="s">
        <v>73</v>
      </c>
      <c r="EP2" s="54" t="s">
        <v>74</v>
      </c>
      <c r="EQ2" s="53" t="s">
        <v>75</v>
      </c>
      <c r="ER2" s="54" t="s">
        <v>76</v>
      </c>
    </row>
    <row r="3" spans="1:148" x14ac:dyDescent="0.2">
      <c r="A3" s="150">
        <v>1</v>
      </c>
      <c r="B3" s="151" t="s">
        <v>251</v>
      </c>
      <c r="C3" s="152">
        <v>9.8008750000000013</v>
      </c>
      <c r="D3" s="45" t="s">
        <v>174</v>
      </c>
      <c r="E3" s="14">
        <v>3</v>
      </c>
      <c r="F3" s="44">
        <v>35952</v>
      </c>
      <c r="G3" s="15">
        <v>27.328767123287673</v>
      </c>
      <c r="H3" s="15" t="s">
        <v>348</v>
      </c>
      <c r="I3" s="15">
        <v>23.906849315068492</v>
      </c>
      <c r="J3" s="15" t="s">
        <v>352</v>
      </c>
      <c r="K3" s="45">
        <v>75</v>
      </c>
      <c r="L3" s="45">
        <v>217</v>
      </c>
      <c r="M3" s="45">
        <v>4.7300000000000004</v>
      </c>
      <c r="N3" s="81">
        <v>1</v>
      </c>
      <c r="O3" s="167">
        <v>0.19180704441041346</v>
      </c>
      <c r="P3" s="168">
        <v>0.99395465994962218</v>
      </c>
      <c r="Q3" s="168">
        <v>0.90975896531452083</v>
      </c>
      <c r="R3" s="168">
        <v>0.84249212460623035</v>
      </c>
      <c r="S3" s="168">
        <v>0.91213211941562566</v>
      </c>
      <c r="T3" s="169">
        <v>0.95304338968262392</v>
      </c>
      <c r="U3" s="169">
        <v>0.85773905071436152</v>
      </c>
      <c r="V3" s="169">
        <v>0.16967741935483871</v>
      </c>
      <c r="W3" s="169">
        <v>0.18257261410788381</v>
      </c>
      <c r="X3" s="169">
        <v>0.18257261410788381</v>
      </c>
      <c r="Y3" s="18">
        <v>0.16431535269709543</v>
      </c>
      <c r="Z3" s="19">
        <v>20.24931506849315</v>
      </c>
      <c r="AA3" s="20">
        <v>86.705204435251005</v>
      </c>
      <c r="AB3" s="71">
        <v>0.66933867735470942</v>
      </c>
      <c r="AC3" s="102">
        <v>12.898203592814371</v>
      </c>
      <c r="AD3" s="71">
        <v>0.78799999999999992</v>
      </c>
      <c r="AE3" s="71">
        <v>5.2000000000000005E-2</v>
      </c>
      <c r="AF3" s="71">
        <v>2.7999999999999997E-2</v>
      </c>
      <c r="AG3" s="70">
        <v>0.56799999999999995</v>
      </c>
      <c r="AH3" s="20">
        <v>5.6</v>
      </c>
      <c r="AI3" s="20">
        <v>0.1</v>
      </c>
      <c r="AJ3" s="75">
        <v>3</v>
      </c>
      <c r="AK3" s="21">
        <v>4</v>
      </c>
      <c r="AL3" s="21">
        <v>6</v>
      </c>
      <c r="AM3" s="21">
        <v>8</v>
      </c>
      <c r="AN3" s="21">
        <v>2</v>
      </c>
      <c r="AO3" s="21">
        <v>7</v>
      </c>
      <c r="AP3" s="21">
        <v>8</v>
      </c>
      <c r="AQ3" s="21">
        <v>7</v>
      </c>
      <c r="AR3" s="21">
        <v>5</v>
      </c>
      <c r="AS3" s="21">
        <v>1</v>
      </c>
      <c r="AT3" s="21">
        <v>7</v>
      </c>
      <c r="AU3" s="21">
        <v>10</v>
      </c>
      <c r="AV3" s="21">
        <v>0</v>
      </c>
      <c r="AW3" s="21">
        <v>9.01</v>
      </c>
      <c r="AX3" s="21">
        <v>7.2080000000000002</v>
      </c>
      <c r="AY3" s="21">
        <v>0.75</v>
      </c>
      <c r="AZ3" s="130">
        <v>0.375</v>
      </c>
      <c r="BA3" s="104">
        <v>501</v>
      </c>
      <c r="BB3" s="26">
        <v>2612</v>
      </c>
      <c r="BC3" s="26">
        <v>1</v>
      </c>
      <c r="BD3" s="26">
        <v>1</v>
      </c>
      <c r="BE3" s="26">
        <v>67</v>
      </c>
      <c r="BF3" s="26">
        <v>39</v>
      </c>
      <c r="BG3" s="26">
        <v>67.7</v>
      </c>
      <c r="BH3" s="26">
        <v>2.9</v>
      </c>
      <c r="BI3" s="26">
        <v>3.5</v>
      </c>
      <c r="BJ3" s="78">
        <v>0</v>
      </c>
      <c r="BK3" s="26">
        <v>99</v>
      </c>
      <c r="BL3" s="26">
        <v>2008</v>
      </c>
      <c r="BM3" s="26">
        <v>14</v>
      </c>
      <c r="BN3" s="61">
        <v>4.0999999999999996</v>
      </c>
      <c r="BO3" s="26">
        <v>2</v>
      </c>
      <c r="BP3" s="26">
        <v>2</v>
      </c>
      <c r="BQ3" s="26">
        <v>2.25</v>
      </c>
      <c r="BR3" s="107">
        <v>3</v>
      </c>
      <c r="BS3" s="104">
        <v>1973</v>
      </c>
      <c r="BT3" s="26">
        <v>1985</v>
      </c>
      <c r="BU3" s="26">
        <v>12</v>
      </c>
      <c r="BV3" s="26">
        <v>6</v>
      </c>
      <c r="BW3" s="26">
        <v>311</v>
      </c>
      <c r="BX3" s="26">
        <v>181</v>
      </c>
      <c r="BY3" s="26">
        <v>69.599999999999994</v>
      </c>
      <c r="BZ3" s="26">
        <v>2.4</v>
      </c>
      <c r="CA3" s="26">
        <v>4</v>
      </c>
      <c r="CB3" s="78">
        <v>32.1</v>
      </c>
      <c r="CC3" s="26">
        <v>449</v>
      </c>
      <c r="CD3" s="26">
        <v>3428</v>
      </c>
      <c r="CE3" s="26">
        <v>50</v>
      </c>
      <c r="CF3" s="73">
        <v>5.2</v>
      </c>
      <c r="CG3" s="26">
        <v>3</v>
      </c>
      <c r="CH3" s="26">
        <v>2</v>
      </c>
      <c r="CI3" s="26">
        <v>2.84</v>
      </c>
      <c r="CJ3" s="107">
        <v>18</v>
      </c>
      <c r="CK3" s="104">
        <v>3095</v>
      </c>
      <c r="CL3" s="26">
        <v>3402</v>
      </c>
      <c r="CM3" s="26">
        <v>13</v>
      </c>
      <c r="CN3" s="26">
        <v>9</v>
      </c>
      <c r="CO3" s="26">
        <v>470</v>
      </c>
      <c r="CP3" s="26">
        <v>289</v>
      </c>
      <c r="CQ3" s="26">
        <v>75.2</v>
      </c>
      <c r="CR3" s="26">
        <v>3.5</v>
      </c>
      <c r="CS3" s="26">
        <v>3.4</v>
      </c>
      <c r="CT3" s="78">
        <v>49.1</v>
      </c>
      <c r="CU3" s="26">
        <v>300</v>
      </c>
      <c r="CV3" s="26">
        <v>1760</v>
      </c>
      <c r="CW3" s="26">
        <v>33</v>
      </c>
      <c r="CX3" s="73">
        <v>3.9</v>
      </c>
      <c r="CY3" s="26">
        <v>2</v>
      </c>
      <c r="CZ3" s="26">
        <v>2</v>
      </c>
      <c r="DA3" s="26">
        <v>2.84</v>
      </c>
      <c r="DB3" s="107">
        <v>9</v>
      </c>
      <c r="DC3" s="104">
        <v>2407</v>
      </c>
      <c r="DD3" s="26">
        <v>2857</v>
      </c>
      <c r="DE3" s="26">
        <v>13</v>
      </c>
      <c r="DF3" s="26">
        <v>9</v>
      </c>
      <c r="DG3" s="26">
        <v>333</v>
      </c>
      <c r="DH3" s="26">
        <v>203</v>
      </c>
      <c r="DI3" s="26">
        <v>73.7</v>
      </c>
      <c r="DJ3" s="26">
        <v>2.8</v>
      </c>
      <c r="DK3" s="26">
        <v>3.3</v>
      </c>
      <c r="DL3" s="78">
        <v>45.9</v>
      </c>
      <c r="DM3" s="26">
        <v>263</v>
      </c>
      <c r="DN3" s="26">
        <v>1550</v>
      </c>
      <c r="DO3" s="26">
        <v>30</v>
      </c>
      <c r="DP3" s="73">
        <v>4</v>
      </c>
      <c r="DQ3" s="26">
        <v>8</v>
      </c>
      <c r="DR3" s="26">
        <v>3</v>
      </c>
      <c r="DS3" s="26">
        <v>2.2999999999999998</v>
      </c>
      <c r="DT3" s="107">
        <v>8</v>
      </c>
      <c r="DU3" s="104">
        <v>4308</v>
      </c>
      <c r="DV3" s="26">
        <v>4723</v>
      </c>
      <c r="DW3" s="26">
        <v>42</v>
      </c>
      <c r="DX3" s="26">
        <v>7</v>
      </c>
      <c r="DY3" s="26">
        <v>499</v>
      </c>
      <c r="DZ3" s="26">
        <v>334</v>
      </c>
      <c r="EA3" s="26">
        <v>78.8</v>
      </c>
      <c r="EB3" s="26">
        <v>5.2</v>
      </c>
      <c r="EC3" s="26">
        <v>2.8</v>
      </c>
      <c r="ED3" s="78">
        <v>56.8</v>
      </c>
      <c r="EE3" s="26">
        <v>440</v>
      </c>
      <c r="EF3" s="26">
        <v>2410</v>
      </c>
      <c r="EG3" s="26">
        <v>28</v>
      </c>
      <c r="EH3" s="73">
        <v>5.6</v>
      </c>
      <c r="EI3" s="26">
        <v>5</v>
      </c>
      <c r="EJ3" s="26">
        <v>0</v>
      </c>
      <c r="EK3" s="26">
        <v>3</v>
      </c>
      <c r="EL3" s="107">
        <v>14</v>
      </c>
      <c r="EN3" s="10">
        <v>1</v>
      </c>
      <c r="EO3" s="17" t="s">
        <v>78</v>
      </c>
      <c r="EP3" s="6">
        <v>1</v>
      </c>
      <c r="EQ3" s="49">
        <v>42978</v>
      </c>
      <c r="ER3" s="48">
        <v>44678</v>
      </c>
    </row>
    <row r="4" spans="1:148" x14ac:dyDescent="0.2">
      <c r="A4" s="150">
        <v>2</v>
      </c>
      <c r="B4" s="151" t="s">
        <v>253</v>
      </c>
      <c r="C4" s="152">
        <v>8.4375</v>
      </c>
      <c r="D4" s="45" t="s">
        <v>136</v>
      </c>
      <c r="E4" s="14">
        <v>1</v>
      </c>
      <c r="F4" s="44">
        <v>36191</v>
      </c>
      <c r="G4" s="15">
        <v>26.673972602739727</v>
      </c>
      <c r="H4" s="15" t="s">
        <v>355</v>
      </c>
      <c r="I4" s="15">
        <v>23.252054794520546</v>
      </c>
      <c r="J4" s="15" t="s">
        <v>327</v>
      </c>
      <c r="K4" s="45">
        <v>74</v>
      </c>
      <c r="L4" s="45">
        <v>212</v>
      </c>
      <c r="M4" s="45">
        <v>4.75</v>
      </c>
      <c r="N4" s="81">
        <v>3</v>
      </c>
      <c r="O4" s="167">
        <v>0</v>
      </c>
      <c r="P4" s="168">
        <v>5.749338465239355E-2</v>
      </c>
      <c r="Q4" s="168">
        <v>0.58505154639175261</v>
      </c>
      <c r="R4" s="168">
        <v>0.96839663670629172</v>
      </c>
      <c r="S4" s="168">
        <v>0.93786733837111669</v>
      </c>
      <c r="T4" s="169">
        <v>0.95313198753870421</v>
      </c>
      <c r="U4" s="169">
        <v>0.95313198753870421</v>
      </c>
      <c r="V4" s="169">
        <v>0.26353149955634425</v>
      </c>
      <c r="W4" s="169">
        <v>0.24572930354796321</v>
      </c>
      <c r="X4" s="169">
        <v>0.25463040155215372</v>
      </c>
      <c r="Y4" s="18">
        <v>0.25463040155215372</v>
      </c>
      <c r="Z4" s="19">
        <v>20.594520547945205</v>
      </c>
      <c r="AA4" s="20">
        <v>83.289723068423356</v>
      </c>
      <c r="AB4" s="71">
        <v>0.70987654320987659</v>
      </c>
      <c r="AC4" s="102">
        <v>12.839080459770114</v>
      </c>
      <c r="AD4" s="71">
        <v>0.78900000000000003</v>
      </c>
      <c r="AE4" s="71">
        <v>7.0000000000000007E-2</v>
      </c>
      <c r="AF4" s="71">
        <v>1.8000000000000002E-2</v>
      </c>
      <c r="AG4" s="70">
        <v>0.60299999999999998</v>
      </c>
      <c r="AH4" s="20">
        <v>6.3</v>
      </c>
      <c r="AI4" s="20">
        <v>0.25675675675675674</v>
      </c>
      <c r="AJ4" s="76">
        <v>3.43</v>
      </c>
      <c r="AK4" s="21">
        <v>3</v>
      </c>
      <c r="AL4" s="21">
        <v>6</v>
      </c>
      <c r="AM4" s="21">
        <v>8</v>
      </c>
      <c r="AN4" s="21">
        <v>6</v>
      </c>
      <c r="AO4" s="21">
        <v>10</v>
      </c>
      <c r="AP4" s="21">
        <v>10</v>
      </c>
      <c r="AQ4" s="21">
        <v>9</v>
      </c>
      <c r="AR4" s="21">
        <v>6</v>
      </c>
      <c r="AS4" s="21">
        <v>8</v>
      </c>
      <c r="AT4" s="21">
        <v>7</v>
      </c>
      <c r="AU4" s="21">
        <v>3</v>
      </c>
      <c r="AV4" s="21">
        <v>0</v>
      </c>
      <c r="AW4" s="21">
        <v>11.4</v>
      </c>
      <c r="AX4" s="21">
        <v>11.4</v>
      </c>
      <c r="AY4" s="21">
        <v>1.125</v>
      </c>
      <c r="AZ4" s="130">
        <v>1.125</v>
      </c>
      <c r="BA4" s="104"/>
      <c r="BB4" s="26">
        <v>1</v>
      </c>
      <c r="BC4" s="26"/>
      <c r="BD4" s="26"/>
      <c r="BE4" s="26"/>
      <c r="BF4" s="26"/>
      <c r="BG4" s="26"/>
      <c r="BH4" s="26"/>
      <c r="BI4" s="26"/>
      <c r="BJ4" s="78"/>
      <c r="BK4" s="26"/>
      <c r="BL4" s="26">
        <v>1</v>
      </c>
      <c r="BM4" s="26"/>
      <c r="BN4" s="61"/>
      <c r="BO4" s="26"/>
      <c r="BP4" s="26"/>
      <c r="BQ4" s="26"/>
      <c r="BR4" s="107"/>
      <c r="BS4" s="104">
        <v>239</v>
      </c>
      <c r="BT4" s="26">
        <v>4157</v>
      </c>
      <c r="BU4" s="26">
        <v>2</v>
      </c>
      <c r="BV4" s="26">
        <v>1</v>
      </c>
      <c r="BW4" s="26">
        <v>22</v>
      </c>
      <c r="BX4" s="26">
        <v>16</v>
      </c>
      <c r="BY4" s="26">
        <v>72.7</v>
      </c>
      <c r="BZ4" s="26">
        <v>4.5</v>
      </c>
      <c r="CA4" s="26">
        <v>0</v>
      </c>
      <c r="CB4" s="78">
        <v>62.5</v>
      </c>
      <c r="CC4" s="26">
        <v>101</v>
      </c>
      <c r="CD4" s="26">
        <v>2166</v>
      </c>
      <c r="CE4" s="26">
        <v>7</v>
      </c>
      <c r="CF4" s="73">
        <v>10.1</v>
      </c>
      <c r="CG4" s="26">
        <v>2</v>
      </c>
      <c r="CH4" s="26">
        <v>4</v>
      </c>
      <c r="CI4" s="26">
        <v>7.9</v>
      </c>
      <c r="CJ4" s="107">
        <v>2</v>
      </c>
      <c r="CK4" s="104">
        <v>1362</v>
      </c>
      <c r="CL4" s="26">
        <v>2328</v>
      </c>
      <c r="CM4" s="26">
        <v>6</v>
      </c>
      <c r="CN4" s="26">
        <v>3</v>
      </c>
      <c r="CO4" s="26">
        <v>180</v>
      </c>
      <c r="CP4" s="26">
        <v>105</v>
      </c>
      <c r="CQ4" s="26">
        <v>68</v>
      </c>
      <c r="CR4" s="26">
        <v>4.0999999999999996</v>
      </c>
      <c r="CS4" s="26">
        <v>4.4000000000000004</v>
      </c>
      <c r="CT4" s="78">
        <v>35.700000000000003</v>
      </c>
      <c r="CU4" s="26">
        <v>219</v>
      </c>
      <c r="CV4" s="26">
        <v>3172</v>
      </c>
      <c r="CW4" s="26">
        <v>27</v>
      </c>
      <c r="CX4" s="73">
        <v>4.8</v>
      </c>
      <c r="CY4" s="26">
        <v>1</v>
      </c>
      <c r="CZ4" s="26">
        <v>8</v>
      </c>
      <c r="DA4" s="26">
        <v>3.41</v>
      </c>
      <c r="DB4" s="107">
        <v>11</v>
      </c>
      <c r="DC4" s="104">
        <v>3340</v>
      </c>
      <c r="DD4" s="26">
        <v>3449</v>
      </c>
      <c r="DE4" s="26">
        <v>29</v>
      </c>
      <c r="DF4" s="26">
        <v>13</v>
      </c>
      <c r="DG4" s="26">
        <v>324</v>
      </c>
      <c r="DH4" s="26">
        <v>230</v>
      </c>
      <c r="DI4" s="26">
        <v>78.900000000000006</v>
      </c>
      <c r="DJ4" s="26">
        <v>7</v>
      </c>
      <c r="DK4" s="26">
        <v>3.8</v>
      </c>
      <c r="DL4" s="78">
        <v>60.3</v>
      </c>
      <c r="DM4" s="26">
        <v>594</v>
      </c>
      <c r="DN4" s="26">
        <v>2254</v>
      </c>
      <c r="DO4" s="26">
        <v>51</v>
      </c>
      <c r="DP4" s="73">
        <v>6.3</v>
      </c>
      <c r="DQ4" s="26">
        <v>4</v>
      </c>
      <c r="DR4" s="26">
        <v>11</v>
      </c>
      <c r="DS4" s="26">
        <v>3.43</v>
      </c>
      <c r="DT4" s="107">
        <v>21</v>
      </c>
      <c r="DU4" s="104">
        <v>3351</v>
      </c>
      <c r="DV4" s="26">
        <v>3573</v>
      </c>
      <c r="DW4" s="26">
        <v>20</v>
      </c>
      <c r="DX4" s="26">
        <v>5</v>
      </c>
      <c r="DY4" s="26">
        <v>392</v>
      </c>
      <c r="DZ4" s="26">
        <v>261</v>
      </c>
      <c r="EA4" s="26">
        <v>77.2</v>
      </c>
      <c r="EB4" s="26">
        <v>4.3</v>
      </c>
      <c r="EC4" s="26">
        <v>1.8</v>
      </c>
      <c r="ED4" s="78">
        <v>42.3</v>
      </c>
      <c r="EE4" s="26">
        <v>748</v>
      </c>
      <c r="EF4" s="26">
        <v>3044</v>
      </c>
      <c r="EG4" s="26">
        <v>74</v>
      </c>
      <c r="EH4" s="73">
        <v>5.8</v>
      </c>
      <c r="EI4" s="26">
        <v>11</v>
      </c>
      <c r="EJ4" s="26">
        <v>19</v>
      </c>
      <c r="EK4" s="26">
        <v>2.37</v>
      </c>
      <c r="EL4" s="107">
        <v>26</v>
      </c>
      <c r="EN4" s="10">
        <v>2</v>
      </c>
      <c r="EO4" s="17" t="s">
        <v>79</v>
      </c>
      <c r="EP4" s="6">
        <v>1</v>
      </c>
      <c r="EQ4" s="49">
        <v>43343</v>
      </c>
    </row>
    <row r="5" spans="1:148" x14ac:dyDescent="0.2">
      <c r="A5" s="150">
        <v>3</v>
      </c>
      <c r="B5" s="151" t="s">
        <v>254</v>
      </c>
      <c r="C5" s="152">
        <v>8.2850000000000001</v>
      </c>
      <c r="D5" s="45" t="s">
        <v>127</v>
      </c>
      <c r="E5" s="14">
        <v>4</v>
      </c>
      <c r="F5" s="44">
        <v>36785</v>
      </c>
      <c r="G5" s="15">
        <v>25.046575342465754</v>
      </c>
      <c r="H5" s="15" t="s">
        <v>336</v>
      </c>
      <c r="I5" s="15">
        <v>21.624657534246577</v>
      </c>
      <c r="J5" s="15" t="s">
        <v>327</v>
      </c>
      <c r="K5" s="45">
        <v>73</v>
      </c>
      <c r="L5" s="45">
        <v>218</v>
      </c>
      <c r="M5" s="45">
        <v>4.9000000000000004</v>
      </c>
      <c r="N5" s="81">
        <v>5</v>
      </c>
      <c r="O5" s="167">
        <v>0</v>
      </c>
      <c r="P5" s="168">
        <v>0</v>
      </c>
      <c r="Q5" s="168">
        <v>0.9790096878363832</v>
      </c>
      <c r="R5" s="168">
        <v>0.98285872269836883</v>
      </c>
      <c r="S5" s="168">
        <v>0.91787003610108309</v>
      </c>
      <c r="T5" s="169">
        <v>0.95036437939972596</v>
      </c>
      <c r="U5" s="169">
        <v>0.85532794145975333</v>
      </c>
      <c r="V5" s="169">
        <v>0.1109314359637775</v>
      </c>
      <c r="W5" s="169">
        <v>0.3641751728679618</v>
      </c>
      <c r="X5" s="169">
        <v>0.3641751728679618</v>
      </c>
      <c r="Y5" s="18">
        <v>0.32775765558116565</v>
      </c>
      <c r="Z5" s="19">
        <v>18.967123287671232</v>
      </c>
      <c r="AA5" s="20">
        <v>75.631405143039601</v>
      </c>
      <c r="AB5" s="71">
        <v>0.68011527377521619</v>
      </c>
      <c r="AC5" s="102">
        <v>14.125</v>
      </c>
      <c r="AD5" s="71">
        <v>0.77200000000000002</v>
      </c>
      <c r="AE5" s="71">
        <v>8.8000000000000009E-2</v>
      </c>
      <c r="AF5" s="71">
        <v>2.2000000000000002E-2</v>
      </c>
      <c r="AG5" s="70">
        <v>0.53299999999999992</v>
      </c>
      <c r="AH5" s="20">
        <v>8.1</v>
      </c>
      <c r="AI5" s="20">
        <v>0.46052631578947367</v>
      </c>
      <c r="AJ5" s="76">
        <v>4.76</v>
      </c>
      <c r="AK5" s="21">
        <v>8</v>
      </c>
      <c r="AL5" s="21">
        <v>10</v>
      </c>
      <c r="AM5" s="21">
        <v>7</v>
      </c>
      <c r="AN5" s="21">
        <v>9</v>
      </c>
      <c r="AO5" s="21">
        <v>9</v>
      </c>
      <c r="AP5" s="21">
        <v>6</v>
      </c>
      <c r="AQ5" s="21">
        <v>10</v>
      </c>
      <c r="AR5" s="21">
        <v>10</v>
      </c>
      <c r="AS5" s="21">
        <v>10</v>
      </c>
      <c r="AT5" s="21">
        <v>10</v>
      </c>
      <c r="AU5" s="21">
        <v>1</v>
      </c>
      <c r="AV5" s="21">
        <v>0</v>
      </c>
      <c r="AW5" s="21">
        <v>12.22</v>
      </c>
      <c r="AX5" s="21">
        <v>12.22</v>
      </c>
      <c r="AY5" s="21">
        <v>1.5</v>
      </c>
      <c r="AZ5" s="130">
        <v>1.5</v>
      </c>
      <c r="BA5" s="104"/>
      <c r="BB5" s="26">
        <v>1</v>
      </c>
      <c r="BC5" s="26"/>
      <c r="BD5" s="26"/>
      <c r="BE5" s="26"/>
      <c r="BF5" s="26"/>
      <c r="BG5" s="26"/>
      <c r="BH5" s="26"/>
      <c r="BI5" s="26"/>
      <c r="BJ5" s="78"/>
      <c r="BK5" s="26"/>
      <c r="BL5" s="26">
        <v>1</v>
      </c>
      <c r="BM5" s="26"/>
      <c r="BN5" s="61"/>
      <c r="BO5" s="26"/>
      <c r="BP5" s="26"/>
      <c r="BQ5" s="26"/>
      <c r="BR5" s="107"/>
      <c r="BS5" s="104"/>
      <c r="BT5" s="26">
        <v>1</v>
      </c>
      <c r="BU5" s="26"/>
      <c r="BV5" s="26"/>
      <c r="BW5" s="26"/>
      <c r="BX5" s="26"/>
      <c r="BY5" s="26"/>
      <c r="BZ5" s="26"/>
      <c r="CA5" s="26"/>
      <c r="CB5" s="78"/>
      <c r="CC5" s="26"/>
      <c r="CD5" s="26">
        <v>1</v>
      </c>
      <c r="CE5" s="26"/>
      <c r="CF5" s="73"/>
      <c r="CG5" s="26"/>
      <c r="CH5" s="26"/>
      <c r="CI5" s="26"/>
      <c r="CJ5" s="107"/>
      <c r="CK5" s="104">
        <v>3638</v>
      </c>
      <c r="CL5" s="26">
        <v>3716</v>
      </c>
      <c r="CM5" s="26">
        <v>38</v>
      </c>
      <c r="CN5" s="26">
        <v>7</v>
      </c>
      <c r="CO5" s="26">
        <v>423</v>
      </c>
      <c r="CP5" s="26">
        <v>258</v>
      </c>
      <c r="CQ5" s="26">
        <v>74.599999999999994</v>
      </c>
      <c r="CR5" s="26">
        <v>6.7</v>
      </c>
      <c r="CS5" s="26">
        <v>3.5</v>
      </c>
      <c r="CT5" s="78">
        <v>48.9</v>
      </c>
      <c r="CU5" s="26">
        <v>247</v>
      </c>
      <c r="CV5" s="26">
        <v>2699</v>
      </c>
      <c r="CW5" s="26">
        <v>43</v>
      </c>
      <c r="CX5" s="73">
        <v>3.8</v>
      </c>
      <c r="CY5" s="26">
        <v>1</v>
      </c>
      <c r="CZ5" s="26">
        <v>6</v>
      </c>
      <c r="DA5" s="26">
        <v>1.86</v>
      </c>
      <c r="DB5" s="107">
        <v>5</v>
      </c>
      <c r="DC5" s="104">
        <v>3555</v>
      </c>
      <c r="DD5" s="26">
        <v>3617</v>
      </c>
      <c r="DE5" s="26">
        <v>30</v>
      </c>
      <c r="DF5" s="26">
        <v>7</v>
      </c>
      <c r="DG5" s="26">
        <v>347</v>
      </c>
      <c r="DH5" s="26">
        <v>236</v>
      </c>
      <c r="DI5" s="26">
        <v>77.2</v>
      </c>
      <c r="DJ5" s="26">
        <v>8.8000000000000007</v>
      </c>
      <c r="DK5" s="26">
        <v>2.2000000000000002</v>
      </c>
      <c r="DL5" s="78">
        <v>53.3</v>
      </c>
      <c r="DM5" s="26">
        <v>343</v>
      </c>
      <c r="DN5" s="26">
        <v>3092</v>
      </c>
      <c r="DO5" s="26">
        <v>30</v>
      </c>
      <c r="DP5" s="73">
        <v>5.3</v>
      </c>
      <c r="DQ5" s="26">
        <v>5</v>
      </c>
      <c r="DR5" s="26">
        <v>9</v>
      </c>
      <c r="DS5" s="26">
        <v>3.72</v>
      </c>
      <c r="DT5" s="107">
        <v>16</v>
      </c>
      <c r="DU5" s="104">
        <v>3051</v>
      </c>
      <c r="DV5" s="26">
        <v>3324</v>
      </c>
      <c r="DW5" s="26">
        <v>24</v>
      </c>
      <c r="DX5" s="26">
        <v>9</v>
      </c>
      <c r="DY5" s="26">
        <v>351</v>
      </c>
      <c r="DZ5" s="26">
        <v>216</v>
      </c>
      <c r="EA5" s="26">
        <v>72.7</v>
      </c>
      <c r="EB5" s="26">
        <v>6.1</v>
      </c>
      <c r="EC5" s="26">
        <v>2.2000000000000002</v>
      </c>
      <c r="ED5" s="78">
        <v>39.4</v>
      </c>
      <c r="EE5" s="26">
        <v>1106</v>
      </c>
      <c r="EF5" s="26">
        <v>3037</v>
      </c>
      <c r="EG5" s="26">
        <v>76</v>
      </c>
      <c r="EH5" s="73">
        <v>8.1</v>
      </c>
      <c r="EI5" s="26">
        <v>11</v>
      </c>
      <c r="EJ5" s="26">
        <v>35</v>
      </c>
      <c r="EK5" s="26">
        <v>4.76</v>
      </c>
      <c r="EL5" s="107">
        <v>45</v>
      </c>
      <c r="EM5" s="52"/>
      <c r="EN5" s="4">
        <v>3</v>
      </c>
      <c r="EO5" s="17" t="s">
        <v>81</v>
      </c>
      <c r="EP5" s="6">
        <v>0.9</v>
      </c>
      <c r="EQ5" s="49">
        <v>43708</v>
      </c>
    </row>
    <row r="6" spans="1:148" x14ac:dyDescent="0.2">
      <c r="A6" s="150">
        <v>4</v>
      </c>
      <c r="B6" s="151" t="s">
        <v>257</v>
      </c>
      <c r="C6" s="152">
        <v>6.6265625000000012</v>
      </c>
      <c r="D6" s="45" t="s">
        <v>141</v>
      </c>
      <c r="E6" s="14">
        <v>3</v>
      </c>
      <c r="F6" s="44">
        <v>36521</v>
      </c>
      <c r="G6" s="15">
        <v>25.769863013698629</v>
      </c>
      <c r="H6" s="15" t="s">
        <v>349</v>
      </c>
      <c r="I6" s="15">
        <v>22.347945205479451</v>
      </c>
      <c r="J6" s="15" t="s">
        <v>352</v>
      </c>
      <c r="K6" s="45">
        <v>73</v>
      </c>
      <c r="L6" s="45">
        <v>212</v>
      </c>
      <c r="M6" s="45">
        <v>4.84</v>
      </c>
      <c r="N6" s="81">
        <v>7</v>
      </c>
      <c r="O6" s="167">
        <v>0</v>
      </c>
      <c r="P6" s="168">
        <v>0.71679438058748401</v>
      </c>
      <c r="Q6" s="168">
        <v>0.98220904373610085</v>
      </c>
      <c r="R6" s="168">
        <v>0.94993093922651939</v>
      </c>
      <c r="S6" s="168">
        <v>0.93294460641399413</v>
      </c>
      <c r="T6" s="169">
        <v>0.95757682507504749</v>
      </c>
      <c r="U6" s="169">
        <v>0.86181914256754277</v>
      </c>
      <c r="V6" s="169">
        <v>0.1906134211609716</v>
      </c>
      <c r="W6" s="169">
        <v>0.16090909090909092</v>
      </c>
      <c r="X6" s="169">
        <v>0.17576125603503126</v>
      </c>
      <c r="Y6" s="18">
        <v>0.15818513043152813</v>
      </c>
      <c r="Z6" s="19">
        <v>18.69041095890411</v>
      </c>
      <c r="AA6" s="20">
        <v>77.265284847237098</v>
      </c>
      <c r="AB6" s="71">
        <v>0.71393643031784837</v>
      </c>
      <c r="AC6" s="102">
        <v>15.482758620689655</v>
      </c>
      <c r="AD6" s="71">
        <v>0.79</v>
      </c>
      <c r="AE6" s="71">
        <v>8.3000000000000004E-2</v>
      </c>
      <c r="AF6" s="71">
        <v>2.7000000000000003E-2</v>
      </c>
      <c r="AG6" s="70">
        <v>0.61499999999999999</v>
      </c>
      <c r="AH6" s="20">
        <v>5.9</v>
      </c>
      <c r="AI6" s="20">
        <v>0.19148936170212766</v>
      </c>
      <c r="AJ6" s="76">
        <v>2.59</v>
      </c>
      <c r="AK6" s="21">
        <v>9</v>
      </c>
      <c r="AL6" s="21">
        <v>10</v>
      </c>
      <c r="AM6" s="21">
        <v>9</v>
      </c>
      <c r="AN6" s="21">
        <v>8</v>
      </c>
      <c r="AO6" s="21">
        <v>8</v>
      </c>
      <c r="AP6" s="21">
        <v>10</v>
      </c>
      <c r="AQ6" s="21">
        <v>7</v>
      </c>
      <c r="AR6" s="21">
        <v>5</v>
      </c>
      <c r="AS6" s="21">
        <v>5</v>
      </c>
      <c r="AT6" s="21">
        <v>5</v>
      </c>
      <c r="AU6" s="21">
        <v>1</v>
      </c>
      <c r="AV6" s="21">
        <v>0</v>
      </c>
      <c r="AW6" s="21">
        <v>13.25</v>
      </c>
      <c r="AX6" s="21">
        <v>10.600000000000001</v>
      </c>
      <c r="AY6" s="21">
        <v>0.82499999999999996</v>
      </c>
      <c r="AZ6" s="130">
        <v>0.41249999999999998</v>
      </c>
      <c r="BA6" s="104"/>
      <c r="BB6" s="26">
        <v>1</v>
      </c>
      <c r="BC6" s="26"/>
      <c r="BD6" s="26"/>
      <c r="BE6" s="26"/>
      <c r="BF6" s="26"/>
      <c r="BG6" s="26"/>
      <c r="BH6" s="26"/>
      <c r="BI6" s="26"/>
      <c r="BJ6" s="78"/>
      <c r="BK6" s="26"/>
      <c r="BL6" s="26">
        <v>1</v>
      </c>
      <c r="BM6" s="26"/>
      <c r="BN6" s="61"/>
      <c r="BO6" s="26"/>
      <c r="BP6" s="26"/>
      <c r="BQ6" s="26"/>
      <c r="BR6" s="107"/>
      <c r="BS6" s="104">
        <v>2245</v>
      </c>
      <c r="BT6" s="26">
        <v>3132</v>
      </c>
      <c r="BU6" s="26">
        <v>16</v>
      </c>
      <c r="BV6" s="26">
        <v>7</v>
      </c>
      <c r="BW6" s="26">
        <v>220</v>
      </c>
      <c r="BX6" s="26">
        <v>145</v>
      </c>
      <c r="BY6" s="26">
        <v>77.3</v>
      </c>
      <c r="BZ6" s="26">
        <v>8.3000000000000007</v>
      </c>
      <c r="CA6" s="26">
        <v>3.8</v>
      </c>
      <c r="CB6" s="78">
        <v>61.5</v>
      </c>
      <c r="CC6" s="26">
        <v>397</v>
      </c>
      <c r="CD6" s="26">
        <v>1919</v>
      </c>
      <c r="CE6" s="26">
        <v>61</v>
      </c>
      <c r="CF6" s="73">
        <v>4.3</v>
      </c>
      <c r="CG6" s="26">
        <v>5</v>
      </c>
      <c r="CH6" s="26">
        <v>6</v>
      </c>
      <c r="CI6" s="26">
        <v>2.29</v>
      </c>
      <c r="CJ6" s="107">
        <v>15</v>
      </c>
      <c r="CK6" s="104">
        <v>3975</v>
      </c>
      <c r="CL6" s="26">
        <v>4047</v>
      </c>
      <c r="CM6" s="26">
        <v>27</v>
      </c>
      <c r="CN6" s="26">
        <v>9</v>
      </c>
      <c r="CO6" s="26">
        <v>476</v>
      </c>
      <c r="CP6" s="26">
        <v>311</v>
      </c>
      <c r="CQ6" s="26">
        <v>73.7</v>
      </c>
      <c r="CR6" s="26">
        <v>4.2</v>
      </c>
      <c r="CS6" s="26">
        <v>3.6</v>
      </c>
      <c r="CT6" s="78">
        <v>47.2</v>
      </c>
      <c r="CU6" s="26">
        <v>342</v>
      </c>
      <c r="CV6" s="26">
        <v>1852</v>
      </c>
      <c r="CW6" s="26">
        <v>51</v>
      </c>
      <c r="CX6" s="73">
        <v>4</v>
      </c>
      <c r="CY6" s="26">
        <v>8</v>
      </c>
      <c r="CZ6" s="26">
        <v>4</v>
      </c>
      <c r="DA6" s="26">
        <v>2.2200000000000002</v>
      </c>
      <c r="DB6" s="107">
        <v>9</v>
      </c>
      <c r="DC6" s="104">
        <v>2751</v>
      </c>
      <c r="DD6" s="26">
        <v>2896</v>
      </c>
      <c r="DE6" s="26">
        <v>19</v>
      </c>
      <c r="DF6" s="26">
        <v>9</v>
      </c>
      <c r="DG6" s="26">
        <v>365</v>
      </c>
      <c r="DH6" s="26">
        <v>242</v>
      </c>
      <c r="DI6" s="26">
        <v>74.400000000000006</v>
      </c>
      <c r="DJ6" s="26">
        <v>3.4</v>
      </c>
      <c r="DK6" s="26">
        <v>3.9</v>
      </c>
      <c r="DL6" s="78">
        <v>34.799999999999997</v>
      </c>
      <c r="DM6" s="26">
        <v>463</v>
      </c>
      <c r="DN6" s="26">
        <v>2429</v>
      </c>
      <c r="DO6" s="26">
        <v>47</v>
      </c>
      <c r="DP6" s="73">
        <v>5.9</v>
      </c>
      <c r="DQ6" s="26">
        <v>5</v>
      </c>
      <c r="DR6" s="26">
        <v>9</v>
      </c>
      <c r="DS6" s="26">
        <v>2.59</v>
      </c>
      <c r="DT6" s="107">
        <v>17</v>
      </c>
      <c r="DU6" s="104">
        <v>3200</v>
      </c>
      <c r="DV6" s="26">
        <v>3430</v>
      </c>
      <c r="DW6" s="26">
        <v>19</v>
      </c>
      <c r="DX6" s="26">
        <v>8</v>
      </c>
      <c r="DY6" s="26">
        <v>409</v>
      </c>
      <c r="DZ6" s="26">
        <v>292</v>
      </c>
      <c r="EA6" s="26">
        <v>79</v>
      </c>
      <c r="EB6" s="26">
        <v>2.6</v>
      </c>
      <c r="EC6" s="26">
        <v>2.7</v>
      </c>
      <c r="ED6" s="78">
        <v>43.2</v>
      </c>
      <c r="EE6" s="26">
        <v>354</v>
      </c>
      <c r="EF6" s="26">
        <v>2200</v>
      </c>
      <c r="EG6" s="26">
        <v>33</v>
      </c>
      <c r="EH6" s="73">
        <v>5.0999999999999996</v>
      </c>
      <c r="EI6" s="26">
        <v>1</v>
      </c>
      <c r="EJ6" s="26">
        <v>2</v>
      </c>
      <c r="EK6" s="26">
        <v>2.59</v>
      </c>
      <c r="EL6" s="107">
        <v>11</v>
      </c>
      <c r="EM6" s="52"/>
      <c r="EN6" s="4">
        <v>4</v>
      </c>
      <c r="EO6" s="17" t="s">
        <v>83</v>
      </c>
      <c r="EP6" s="6">
        <v>0.9</v>
      </c>
      <c r="EQ6" s="49">
        <v>44075</v>
      </c>
    </row>
    <row r="7" spans="1:148" x14ac:dyDescent="0.2">
      <c r="A7" s="150">
        <v>5</v>
      </c>
      <c r="B7" s="151" t="s">
        <v>255</v>
      </c>
      <c r="C7" s="152">
        <v>6.6197656250000003</v>
      </c>
      <c r="D7" s="45" t="s">
        <v>154</v>
      </c>
      <c r="E7" s="14">
        <v>6</v>
      </c>
      <c r="F7" s="44">
        <v>36403</v>
      </c>
      <c r="G7" s="15">
        <v>26.093150684931508</v>
      </c>
      <c r="H7" s="15" t="s">
        <v>349</v>
      </c>
      <c r="I7" s="15">
        <v>22.671232876712327</v>
      </c>
      <c r="J7" s="15" t="s">
        <v>329</v>
      </c>
      <c r="K7" s="45">
        <v>75</v>
      </c>
      <c r="L7" s="45">
        <v>211</v>
      </c>
      <c r="M7" s="45">
        <v>4.5199999999999996</v>
      </c>
      <c r="N7" s="81">
        <v>3</v>
      </c>
      <c r="O7" s="167">
        <v>0</v>
      </c>
      <c r="P7" s="168">
        <v>0.85704250087811729</v>
      </c>
      <c r="Q7" s="168">
        <v>0.84992163009404387</v>
      </c>
      <c r="R7" s="168">
        <v>0.95976529756915341</v>
      </c>
      <c r="S7" s="168">
        <v>0.98430559668344686</v>
      </c>
      <c r="T7" s="169">
        <v>0.98430559668344686</v>
      </c>
      <c r="U7" s="169">
        <v>0.7382291975125852</v>
      </c>
      <c r="V7" s="169">
        <v>0.31308619919606967</v>
      </c>
      <c r="W7" s="169">
        <v>0.20671243325705568</v>
      </c>
      <c r="X7" s="169">
        <v>0.2598993162265627</v>
      </c>
      <c r="Y7" s="18">
        <v>0.19492448716992203</v>
      </c>
      <c r="Z7" s="19">
        <v>19.013698630136986</v>
      </c>
      <c r="AA7" s="20">
        <v>101.10175901589727</v>
      </c>
      <c r="AB7" s="71">
        <v>0.66428571428571426</v>
      </c>
      <c r="AC7" s="102">
        <v>13.295999999999999</v>
      </c>
      <c r="AD7" s="71">
        <v>0.7390000000000001</v>
      </c>
      <c r="AE7" s="71">
        <v>6.5000000000000002E-2</v>
      </c>
      <c r="AF7" s="71">
        <v>0.02</v>
      </c>
      <c r="AG7" s="70">
        <v>0.52100000000000002</v>
      </c>
      <c r="AH7" s="20">
        <v>8.1999999999999993</v>
      </c>
      <c r="AI7" s="20">
        <v>0.16393442622950818</v>
      </c>
      <c r="AJ7" s="76">
        <v>2.97</v>
      </c>
      <c r="AK7" s="21">
        <v>8</v>
      </c>
      <c r="AL7" s="21">
        <v>7</v>
      </c>
      <c r="AM7" s="21">
        <v>3</v>
      </c>
      <c r="AN7" s="21">
        <v>5</v>
      </c>
      <c r="AO7" s="21">
        <v>10</v>
      </c>
      <c r="AP7" s="21">
        <v>6</v>
      </c>
      <c r="AQ7" s="21">
        <v>8</v>
      </c>
      <c r="AR7" s="21">
        <v>10</v>
      </c>
      <c r="AS7" s="21">
        <v>3</v>
      </c>
      <c r="AT7" s="21">
        <v>6</v>
      </c>
      <c r="AU7" s="21">
        <v>3</v>
      </c>
      <c r="AV7" s="21">
        <v>0</v>
      </c>
      <c r="AW7" s="21">
        <v>8.82</v>
      </c>
      <c r="AX7" s="21">
        <v>8.82</v>
      </c>
      <c r="AY7" s="21">
        <v>1.0125</v>
      </c>
      <c r="AZ7" s="130">
        <v>0.75937499999999991</v>
      </c>
      <c r="BA7" s="104"/>
      <c r="BB7" s="26">
        <v>1</v>
      </c>
      <c r="BC7" s="26"/>
      <c r="BD7" s="26"/>
      <c r="BE7" s="26"/>
      <c r="BF7" s="26"/>
      <c r="BG7" s="26"/>
      <c r="BH7" s="26"/>
      <c r="BI7" s="26"/>
      <c r="BJ7" s="78"/>
      <c r="BK7" s="26"/>
      <c r="BL7" s="26">
        <v>1</v>
      </c>
      <c r="BM7" s="26"/>
      <c r="BN7" s="61"/>
      <c r="BO7" s="26"/>
      <c r="BP7" s="26"/>
      <c r="BQ7" s="26"/>
      <c r="BR7" s="107"/>
      <c r="BS7" s="104">
        <v>2440</v>
      </c>
      <c r="BT7" s="26">
        <v>2847</v>
      </c>
      <c r="BU7" s="26">
        <v>20</v>
      </c>
      <c r="BV7" s="26">
        <v>5</v>
      </c>
      <c r="BW7" s="26">
        <v>316</v>
      </c>
      <c r="BX7" s="26">
        <v>194</v>
      </c>
      <c r="BY7" s="26">
        <v>73.5</v>
      </c>
      <c r="BZ7" s="26">
        <v>7.3</v>
      </c>
      <c r="CA7" s="26">
        <v>2.8</v>
      </c>
      <c r="CB7" s="78">
        <v>43.9</v>
      </c>
      <c r="CC7" s="26">
        <v>742</v>
      </c>
      <c r="CD7" s="26">
        <v>3299</v>
      </c>
      <c r="CE7" s="26">
        <v>97</v>
      </c>
      <c r="CF7" s="73">
        <v>5.7</v>
      </c>
      <c r="CG7" s="26">
        <v>5</v>
      </c>
      <c r="CH7" s="26">
        <v>10</v>
      </c>
      <c r="CI7" s="26">
        <v>2.25</v>
      </c>
      <c r="CJ7" s="107">
        <v>27</v>
      </c>
      <c r="CK7" s="104">
        <v>2169</v>
      </c>
      <c r="CL7" s="26">
        <v>2552</v>
      </c>
      <c r="CM7" s="26">
        <v>18</v>
      </c>
      <c r="CN7" s="26">
        <v>9</v>
      </c>
      <c r="CO7" s="26">
        <v>326</v>
      </c>
      <c r="CP7" s="26">
        <v>179</v>
      </c>
      <c r="CQ7" s="26">
        <v>66.8</v>
      </c>
      <c r="CR7" s="26">
        <v>5.6</v>
      </c>
      <c r="CS7" s="26">
        <v>3.4</v>
      </c>
      <c r="CT7" s="78">
        <v>36</v>
      </c>
      <c r="CU7" s="26">
        <v>787</v>
      </c>
      <c r="CV7" s="26">
        <v>3102</v>
      </c>
      <c r="CW7" s="26">
        <v>89</v>
      </c>
      <c r="CX7" s="73">
        <v>6.2</v>
      </c>
      <c r="CY7" s="26">
        <v>5</v>
      </c>
      <c r="CZ7" s="26">
        <v>19</v>
      </c>
      <c r="DA7" s="26">
        <v>2.83</v>
      </c>
      <c r="DB7" s="107">
        <v>36</v>
      </c>
      <c r="DC7" s="104">
        <v>2290</v>
      </c>
      <c r="DD7" s="26">
        <v>2386</v>
      </c>
      <c r="DE7" s="26">
        <v>19</v>
      </c>
      <c r="DF7" s="26">
        <v>6</v>
      </c>
      <c r="DG7" s="26">
        <v>280</v>
      </c>
      <c r="DH7" s="26">
        <v>186</v>
      </c>
      <c r="DI7" s="26">
        <v>73.5</v>
      </c>
      <c r="DJ7" s="26">
        <v>4.8</v>
      </c>
      <c r="DK7" s="26">
        <v>3.2</v>
      </c>
      <c r="DL7" s="78">
        <v>33.299999999999997</v>
      </c>
      <c r="DM7" s="26">
        <v>701</v>
      </c>
      <c r="DN7" s="26">
        <v>2239</v>
      </c>
      <c r="DO7" s="26">
        <v>61</v>
      </c>
      <c r="DP7" s="73">
        <v>8.1999999999999993</v>
      </c>
      <c r="DQ7" s="26">
        <v>12</v>
      </c>
      <c r="DR7" s="26">
        <v>10</v>
      </c>
      <c r="DS7" s="26">
        <v>2.97</v>
      </c>
      <c r="DT7" s="107">
        <v>25</v>
      </c>
      <c r="DU7" s="104">
        <v>3324</v>
      </c>
      <c r="DV7" s="26">
        <v>3377</v>
      </c>
      <c r="DW7" s="26">
        <v>30</v>
      </c>
      <c r="DX7" s="26">
        <v>8</v>
      </c>
      <c r="DY7" s="26">
        <v>387</v>
      </c>
      <c r="DZ7" s="26">
        <v>250</v>
      </c>
      <c r="EA7" s="26">
        <v>73.900000000000006</v>
      </c>
      <c r="EB7" s="26">
        <v>6.5</v>
      </c>
      <c r="EC7" s="26">
        <v>2</v>
      </c>
      <c r="ED7" s="78">
        <v>52.1</v>
      </c>
      <c r="EE7" s="26">
        <v>542</v>
      </c>
      <c r="EF7" s="26">
        <v>2622</v>
      </c>
      <c r="EG7" s="26">
        <v>76</v>
      </c>
      <c r="EH7" s="73">
        <v>5.6</v>
      </c>
      <c r="EI7" s="26">
        <v>6</v>
      </c>
      <c r="EJ7" s="26">
        <v>6</v>
      </c>
      <c r="EK7" s="26">
        <v>2.54</v>
      </c>
      <c r="EL7" s="107">
        <v>16</v>
      </c>
      <c r="EM7" s="52"/>
      <c r="EN7" s="4">
        <v>5</v>
      </c>
      <c r="EO7" s="17" t="s">
        <v>85</v>
      </c>
      <c r="EP7" s="6">
        <v>0.85</v>
      </c>
      <c r="EQ7" s="49">
        <v>44439</v>
      </c>
    </row>
    <row r="8" spans="1:148" x14ac:dyDescent="0.2">
      <c r="A8" s="150">
        <v>6</v>
      </c>
      <c r="B8" s="151" t="s">
        <v>260</v>
      </c>
      <c r="C8" s="152">
        <v>5.9612499999999997</v>
      </c>
      <c r="D8" s="45" t="s">
        <v>265</v>
      </c>
      <c r="E8" s="14">
        <v>9</v>
      </c>
      <c r="F8" s="44">
        <v>36165</v>
      </c>
      <c r="G8" s="15">
        <v>26.745205479452054</v>
      </c>
      <c r="H8" s="15" t="s">
        <v>348</v>
      </c>
      <c r="I8" s="15">
        <v>23.323287671232876</v>
      </c>
      <c r="J8" s="15" t="s">
        <v>327</v>
      </c>
      <c r="K8" s="45">
        <v>73</v>
      </c>
      <c r="L8" s="45">
        <v>210</v>
      </c>
      <c r="M8" s="45">
        <v>4.75</v>
      </c>
      <c r="N8" s="81">
        <v>0</v>
      </c>
      <c r="O8" s="167">
        <v>0.15760869565217392</v>
      </c>
      <c r="P8" s="168">
        <v>6.9209594966574917E-2</v>
      </c>
      <c r="Q8" s="168">
        <v>0.91470691470691468</v>
      </c>
      <c r="R8" s="168">
        <v>0.91421947449768159</v>
      </c>
      <c r="S8" s="168">
        <v>0.94047619047619047</v>
      </c>
      <c r="T8" s="169">
        <v>0.94047619047619047</v>
      </c>
      <c r="U8" s="169">
        <v>0.61130952380952386</v>
      </c>
      <c r="V8" s="169">
        <v>0.21065989847715735</v>
      </c>
      <c r="W8" s="169">
        <v>0.24953045344781324</v>
      </c>
      <c r="X8" s="169">
        <v>0.24953045344781324</v>
      </c>
      <c r="Y8" s="18">
        <v>0.16219479474107862</v>
      </c>
      <c r="Z8" s="19">
        <v>20.665753424657535</v>
      </c>
      <c r="AA8" s="20">
        <v>82.503970964004267</v>
      </c>
      <c r="AB8" s="71">
        <v>0.73043478260869565</v>
      </c>
      <c r="AC8" s="102">
        <v>13.274590163934427</v>
      </c>
      <c r="AD8" s="71">
        <v>0.80700000000000005</v>
      </c>
      <c r="AE8" s="71">
        <v>7.0999999999999994E-2</v>
      </c>
      <c r="AF8" s="71">
        <v>6.9999999999999993E-3</v>
      </c>
      <c r="AG8" s="70">
        <v>0.57100000000000006</v>
      </c>
      <c r="AH8" s="20">
        <v>7.3</v>
      </c>
      <c r="AI8" s="20">
        <v>0.32183908045977011</v>
      </c>
      <c r="AJ8" s="76">
        <v>4.4400000000000004</v>
      </c>
      <c r="AK8" s="21">
        <v>3</v>
      </c>
      <c r="AL8" s="21">
        <v>7</v>
      </c>
      <c r="AM8" s="21">
        <v>10</v>
      </c>
      <c r="AN8" s="21">
        <v>6</v>
      </c>
      <c r="AO8" s="21">
        <v>10</v>
      </c>
      <c r="AP8" s="21">
        <v>8</v>
      </c>
      <c r="AQ8" s="21">
        <v>7</v>
      </c>
      <c r="AR8" s="21">
        <v>8</v>
      </c>
      <c r="AS8" s="21">
        <v>10</v>
      </c>
      <c r="AT8" s="21">
        <v>10</v>
      </c>
      <c r="AU8" s="21">
        <v>0</v>
      </c>
      <c r="AV8" s="21">
        <v>0</v>
      </c>
      <c r="AW8" s="21">
        <v>12.01</v>
      </c>
      <c r="AX8" s="21">
        <v>12.01</v>
      </c>
      <c r="AY8" s="21">
        <v>1.3125</v>
      </c>
      <c r="AZ8" s="130">
        <v>1.3125</v>
      </c>
      <c r="BA8" s="104">
        <v>232</v>
      </c>
      <c r="BB8" s="26">
        <v>1472</v>
      </c>
      <c r="BC8" s="26">
        <v>1</v>
      </c>
      <c r="BD8" s="26">
        <v>2</v>
      </c>
      <c r="BE8" s="26">
        <v>30</v>
      </c>
      <c r="BF8" s="26">
        <v>16</v>
      </c>
      <c r="BG8" s="26">
        <v>58.6</v>
      </c>
      <c r="BH8" s="26">
        <v>6.1</v>
      </c>
      <c r="BI8" s="26">
        <v>4.5</v>
      </c>
      <c r="BJ8" s="78">
        <v>60</v>
      </c>
      <c r="BK8" s="26">
        <v>426</v>
      </c>
      <c r="BL8" s="26">
        <v>2104</v>
      </c>
      <c r="BM8" s="26">
        <v>31</v>
      </c>
      <c r="BN8" s="61">
        <v>6.8</v>
      </c>
      <c r="BO8" s="26">
        <v>1</v>
      </c>
      <c r="BP8" s="26">
        <v>4</v>
      </c>
      <c r="BQ8" s="26">
        <v>4.24</v>
      </c>
      <c r="BR8" s="107">
        <v>15</v>
      </c>
      <c r="BS8" s="104">
        <v>176</v>
      </c>
      <c r="BT8" s="26">
        <v>2543</v>
      </c>
      <c r="BU8" s="26">
        <v>2</v>
      </c>
      <c r="BV8" s="26">
        <v>0</v>
      </c>
      <c r="BW8" s="26">
        <v>27</v>
      </c>
      <c r="BX8" s="26">
        <v>16</v>
      </c>
      <c r="BY8" s="26">
        <v>66.7</v>
      </c>
      <c r="BZ8" s="26">
        <v>0</v>
      </c>
      <c r="CA8" s="26">
        <v>0</v>
      </c>
      <c r="CB8" s="78">
        <v>66.7</v>
      </c>
      <c r="CC8" s="26">
        <v>119</v>
      </c>
      <c r="CD8" s="26">
        <v>2285</v>
      </c>
      <c r="CE8" s="26">
        <v>10</v>
      </c>
      <c r="CF8" s="73">
        <v>7.9</v>
      </c>
      <c r="CG8" s="26">
        <v>1</v>
      </c>
      <c r="CH8" s="26">
        <v>2</v>
      </c>
      <c r="CI8" s="26">
        <v>3.13</v>
      </c>
      <c r="CJ8" s="107">
        <v>6</v>
      </c>
      <c r="CK8" s="104">
        <v>2606</v>
      </c>
      <c r="CL8" s="26">
        <v>2849</v>
      </c>
      <c r="CM8" s="26">
        <v>20</v>
      </c>
      <c r="CN8" s="26">
        <v>2</v>
      </c>
      <c r="CO8" s="26">
        <v>311</v>
      </c>
      <c r="CP8" s="26">
        <v>216</v>
      </c>
      <c r="CQ8" s="26">
        <v>80.2</v>
      </c>
      <c r="CR8" s="26">
        <v>6.5</v>
      </c>
      <c r="CS8" s="26">
        <v>0.7</v>
      </c>
      <c r="CT8" s="78">
        <v>56.4</v>
      </c>
      <c r="CU8" s="26">
        <v>884</v>
      </c>
      <c r="CV8" s="26">
        <v>2669</v>
      </c>
      <c r="CW8" s="26">
        <v>72</v>
      </c>
      <c r="CX8" s="73">
        <v>6.6</v>
      </c>
      <c r="CY8" s="26">
        <v>6</v>
      </c>
      <c r="CZ8" s="26">
        <v>13</v>
      </c>
      <c r="DA8" s="26">
        <v>3.73</v>
      </c>
      <c r="DB8" s="107">
        <v>32</v>
      </c>
      <c r="DC8" s="104">
        <v>1183</v>
      </c>
      <c r="DD8" s="26">
        <v>1294</v>
      </c>
      <c r="DE8" s="26">
        <v>12</v>
      </c>
      <c r="DF8" s="26">
        <v>2</v>
      </c>
      <c r="DG8" s="26">
        <v>115</v>
      </c>
      <c r="DH8" s="26">
        <v>84</v>
      </c>
      <c r="DI8" s="26">
        <v>80.7</v>
      </c>
      <c r="DJ8" s="26">
        <v>6.1</v>
      </c>
      <c r="DK8" s="26">
        <v>3.9</v>
      </c>
      <c r="DL8" s="78">
        <v>57.1</v>
      </c>
      <c r="DM8" s="26">
        <v>249</v>
      </c>
      <c r="DN8" s="26">
        <v>1182</v>
      </c>
      <c r="DO8" s="26">
        <v>30</v>
      </c>
      <c r="DP8" s="73">
        <v>5.7</v>
      </c>
      <c r="DQ8" s="26">
        <v>4</v>
      </c>
      <c r="DR8" s="26">
        <v>5</v>
      </c>
      <c r="DS8" s="26">
        <v>4.16</v>
      </c>
      <c r="DT8" s="107">
        <v>9</v>
      </c>
      <c r="DU8" s="104">
        <v>3239</v>
      </c>
      <c r="DV8" s="26">
        <v>3444</v>
      </c>
      <c r="DW8" s="26">
        <v>20</v>
      </c>
      <c r="DX8" s="26">
        <v>6</v>
      </c>
      <c r="DY8" s="26">
        <v>382</v>
      </c>
      <c r="DZ8" s="26">
        <v>244</v>
      </c>
      <c r="EA8" s="26">
        <v>72.7</v>
      </c>
      <c r="EB8" s="26">
        <v>7.1</v>
      </c>
      <c r="EC8" s="26">
        <v>1.6</v>
      </c>
      <c r="ED8" s="78">
        <v>44.9</v>
      </c>
      <c r="EE8" s="26">
        <v>930</v>
      </c>
      <c r="EF8" s="26">
        <v>3727</v>
      </c>
      <c r="EG8" s="26">
        <v>87</v>
      </c>
      <c r="EH8" s="73">
        <v>7.3</v>
      </c>
      <c r="EI8" s="26">
        <v>12</v>
      </c>
      <c r="EJ8" s="26">
        <v>28</v>
      </c>
      <c r="EK8" s="26">
        <v>4.4400000000000004</v>
      </c>
      <c r="EL8" s="107">
        <v>37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252</v>
      </c>
      <c r="C9" s="152">
        <v>4.7374999999999998</v>
      </c>
      <c r="D9" s="45" t="s">
        <v>264</v>
      </c>
      <c r="E9" s="14">
        <v>8</v>
      </c>
      <c r="F9" s="44">
        <v>36305</v>
      </c>
      <c r="G9" s="15">
        <v>26.361643835616437</v>
      </c>
      <c r="H9" s="15" t="s">
        <v>348</v>
      </c>
      <c r="I9" s="15">
        <v>22.93972602739726</v>
      </c>
      <c r="J9" s="15" t="s">
        <v>328</v>
      </c>
      <c r="K9" s="45">
        <v>72</v>
      </c>
      <c r="L9" s="45">
        <v>219</v>
      </c>
      <c r="M9" s="45">
        <v>4.5</v>
      </c>
      <c r="N9" s="81">
        <v>3</v>
      </c>
      <c r="O9" s="167">
        <v>1.3774104683195593E-2</v>
      </c>
      <c r="P9" s="168">
        <v>8.2987551867219917E-3</v>
      </c>
      <c r="Q9" s="168">
        <v>0</v>
      </c>
      <c r="R9" s="168">
        <v>0.89263074484944538</v>
      </c>
      <c r="S9" s="168">
        <v>0.86244343891402719</v>
      </c>
      <c r="T9" s="169">
        <v>0.87753709188173623</v>
      </c>
      <c r="U9" s="169">
        <v>0.57039910972312857</v>
      </c>
      <c r="V9" s="169">
        <v>0.54266389177939645</v>
      </c>
      <c r="W9" s="169">
        <v>0.53135888501742157</v>
      </c>
      <c r="X9" s="169">
        <v>0.53701138839840901</v>
      </c>
      <c r="Y9" s="18">
        <v>0.34905740245896588</v>
      </c>
      <c r="Z9" s="19">
        <v>21.287671232876711</v>
      </c>
      <c r="AA9" s="20">
        <v>106.81298582533151</v>
      </c>
      <c r="AB9" s="71">
        <v>0.64258555133079853</v>
      </c>
      <c r="AC9" s="102">
        <v>13.745192307692308</v>
      </c>
      <c r="AD9" s="71">
        <v>0.73599999999999999</v>
      </c>
      <c r="AE9" s="71">
        <v>0.11</v>
      </c>
      <c r="AF9" s="71">
        <v>3.7000000000000005E-2</v>
      </c>
      <c r="AG9" s="70">
        <v>0.50700000000000001</v>
      </c>
      <c r="AH9" s="20">
        <v>8.1</v>
      </c>
      <c r="AI9" s="20">
        <v>0.44186046511627908</v>
      </c>
      <c r="AJ9" s="76">
        <v>5.26</v>
      </c>
      <c r="AK9" s="21">
        <v>2</v>
      </c>
      <c r="AL9" s="21">
        <v>8</v>
      </c>
      <c r="AM9" s="21">
        <v>3</v>
      </c>
      <c r="AN9" s="21">
        <v>10</v>
      </c>
      <c r="AO9" s="21">
        <v>4</v>
      </c>
      <c r="AP9" s="21">
        <v>5</v>
      </c>
      <c r="AQ9" s="21">
        <v>10</v>
      </c>
      <c r="AR9" s="21">
        <v>10</v>
      </c>
      <c r="AS9" s="21">
        <v>10</v>
      </c>
      <c r="AT9" s="21">
        <v>10</v>
      </c>
      <c r="AU9" s="21">
        <v>3</v>
      </c>
      <c r="AV9" s="21">
        <v>0</v>
      </c>
      <c r="AW9" s="21">
        <v>8.9499999999999993</v>
      </c>
      <c r="AX9" s="21">
        <v>8.9499999999999993</v>
      </c>
      <c r="AY9" s="21">
        <v>1.5</v>
      </c>
      <c r="AZ9" s="130">
        <v>0.75</v>
      </c>
      <c r="BA9" s="104">
        <v>45</v>
      </c>
      <c r="BB9" s="26">
        <v>3267</v>
      </c>
      <c r="BC9" s="26">
        <v>1</v>
      </c>
      <c r="BD9" s="26">
        <v>0</v>
      </c>
      <c r="BE9" s="26">
        <v>6</v>
      </c>
      <c r="BF9" s="26">
        <v>5</v>
      </c>
      <c r="BG9" s="26">
        <v>83.3</v>
      </c>
      <c r="BH9" s="26">
        <v>0</v>
      </c>
      <c r="BI9" s="26">
        <v>0</v>
      </c>
      <c r="BJ9" s="78">
        <v>0</v>
      </c>
      <c r="BK9" s="26">
        <v>230</v>
      </c>
      <c r="BL9" s="26">
        <v>3284</v>
      </c>
      <c r="BM9" s="26">
        <v>16</v>
      </c>
      <c r="BN9" s="61">
        <v>14.4</v>
      </c>
      <c r="BO9" s="26">
        <v>1</v>
      </c>
      <c r="BP9" s="26">
        <v>4</v>
      </c>
      <c r="BQ9" s="26">
        <v>7.31</v>
      </c>
      <c r="BR9" s="107">
        <v>6</v>
      </c>
      <c r="BS9" s="104">
        <v>24</v>
      </c>
      <c r="BT9" s="26">
        <v>2892</v>
      </c>
      <c r="BU9" s="26">
        <v>0</v>
      </c>
      <c r="BV9" s="26">
        <v>0</v>
      </c>
      <c r="BW9" s="26">
        <v>7</v>
      </c>
      <c r="BX9" s="26">
        <v>5</v>
      </c>
      <c r="BY9" s="26">
        <v>71.400000000000006</v>
      </c>
      <c r="BZ9" s="26">
        <v>0</v>
      </c>
      <c r="CA9" s="26">
        <v>0</v>
      </c>
      <c r="CB9" s="78">
        <v>0</v>
      </c>
      <c r="CC9" s="26">
        <v>88</v>
      </c>
      <c r="CD9" s="26">
        <v>2347</v>
      </c>
      <c r="CE9" s="26">
        <v>9</v>
      </c>
      <c r="CF9" s="73">
        <v>7.3</v>
      </c>
      <c r="CG9" s="26">
        <v>1</v>
      </c>
      <c r="CH9" s="26">
        <v>2</v>
      </c>
      <c r="CI9" s="26">
        <v>2.5</v>
      </c>
      <c r="CJ9" s="107">
        <v>4</v>
      </c>
      <c r="CK9" s="104"/>
      <c r="CL9" s="26">
        <v>1</v>
      </c>
      <c r="CM9" s="26"/>
      <c r="CN9" s="26"/>
      <c r="CO9" s="26"/>
      <c r="CP9" s="26"/>
      <c r="CQ9" s="26"/>
      <c r="CR9" s="26"/>
      <c r="CS9" s="26"/>
      <c r="CT9" s="78"/>
      <c r="CU9" s="26"/>
      <c r="CV9" s="26">
        <v>1</v>
      </c>
      <c r="CW9" s="26"/>
      <c r="CX9" s="73"/>
      <c r="CY9" s="26"/>
      <c r="CZ9" s="26"/>
      <c r="DA9" s="26"/>
      <c r="DB9" s="107"/>
      <c r="DC9" s="104">
        <v>2253</v>
      </c>
      <c r="DD9" s="26">
        <v>2524</v>
      </c>
      <c r="DE9" s="26">
        <v>20</v>
      </c>
      <c r="DF9" s="26">
        <v>6</v>
      </c>
      <c r="DG9" s="26">
        <v>263</v>
      </c>
      <c r="DH9" s="26">
        <v>169</v>
      </c>
      <c r="DI9" s="26">
        <v>73.599999999999994</v>
      </c>
      <c r="DJ9" s="26">
        <v>7.1</v>
      </c>
      <c r="DK9" s="26">
        <v>5.3</v>
      </c>
      <c r="DL9" s="78">
        <v>47.1</v>
      </c>
      <c r="DM9" s="26">
        <v>1043</v>
      </c>
      <c r="DN9" s="26">
        <v>1922</v>
      </c>
      <c r="DO9" s="26">
        <v>78</v>
      </c>
      <c r="DP9" s="73">
        <v>8.1</v>
      </c>
      <c r="DQ9" s="26">
        <v>14</v>
      </c>
      <c r="DR9" s="26">
        <v>21</v>
      </c>
      <c r="DS9" s="26">
        <v>3.93</v>
      </c>
      <c r="DT9" s="107">
        <v>42</v>
      </c>
      <c r="DU9" s="104">
        <v>2859</v>
      </c>
      <c r="DV9" s="26">
        <v>3315</v>
      </c>
      <c r="DW9" s="26">
        <v>27</v>
      </c>
      <c r="DX9" s="26">
        <v>12</v>
      </c>
      <c r="DY9" s="26">
        <v>339</v>
      </c>
      <c r="DZ9" s="26">
        <v>208</v>
      </c>
      <c r="EA9" s="26">
        <v>70.099999999999994</v>
      </c>
      <c r="EB9" s="26">
        <v>11</v>
      </c>
      <c r="EC9" s="26">
        <v>3.7</v>
      </c>
      <c r="ED9" s="78">
        <v>50.7</v>
      </c>
      <c r="EE9" s="26">
        <v>1220</v>
      </c>
      <c r="EF9" s="26">
        <v>2296</v>
      </c>
      <c r="EG9" s="26">
        <v>86</v>
      </c>
      <c r="EH9" s="73">
        <v>8.1</v>
      </c>
      <c r="EI9" s="26">
        <v>13</v>
      </c>
      <c r="EJ9" s="26">
        <v>38</v>
      </c>
      <c r="EK9" s="26">
        <v>5.26</v>
      </c>
      <c r="EL9" s="107">
        <v>46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259</v>
      </c>
      <c r="C10" s="152">
        <v>4.6112500000000001</v>
      </c>
      <c r="D10" s="45" t="s">
        <v>197</v>
      </c>
      <c r="E10" s="14">
        <v>10</v>
      </c>
      <c r="F10" s="44">
        <v>36276</v>
      </c>
      <c r="G10" s="15">
        <v>26.44109589041096</v>
      </c>
      <c r="H10" s="15" t="s">
        <v>348</v>
      </c>
      <c r="I10" s="15">
        <v>23.019178082191782</v>
      </c>
      <c r="J10" s="15" t="s">
        <v>331</v>
      </c>
      <c r="K10" s="45">
        <v>72</v>
      </c>
      <c r="L10" s="45">
        <v>215</v>
      </c>
      <c r="M10" s="45">
        <v>4.88</v>
      </c>
      <c r="N10" s="81">
        <v>4</v>
      </c>
      <c r="O10" s="167">
        <v>0.10647405029427501</v>
      </c>
      <c r="P10" s="168">
        <v>0.19137466307277629</v>
      </c>
      <c r="Q10" s="168">
        <v>7.5542258788332081E-2</v>
      </c>
      <c r="R10" s="168">
        <v>0.99510337323177367</v>
      </c>
      <c r="S10" s="168">
        <v>0.98263027295285355</v>
      </c>
      <c r="T10" s="169">
        <v>0.98886682309231366</v>
      </c>
      <c r="U10" s="169">
        <v>0.5933200938553882</v>
      </c>
      <c r="V10" s="169">
        <v>0.1875</v>
      </c>
      <c r="W10" s="169">
        <v>8.5106382978723402E-2</v>
      </c>
      <c r="X10" s="169">
        <v>0.13630319148936171</v>
      </c>
      <c r="Y10" s="18">
        <v>8.1781914893617025E-2</v>
      </c>
      <c r="Z10" s="19">
        <v>21.367123287671234</v>
      </c>
      <c r="AA10" s="20">
        <v>75.820940562584838</v>
      </c>
      <c r="AB10" s="71">
        <v>0.68740955137481907</v>
      </c>
      <c r="AC10" s="102">
        <v>12.505263157894737</v>
      </c>
      <c r="AD10" s="71">
        <v>0.77500000000000002</v>
      </c>
      <c r="AE10" s="71">
        <v>6.5000000000000002E-2</v>
      </c>
      <c r="AF10" s="71">
        <v>2.7999999999999997E-2</v>
      </c>
      <c r="AG10" s="70">
        <v>0.58899999999999997</v>
      </c>
      <c r="AH10" s="20">
        <v>3.6</v>
      </c>
      <c r="AI10" s="20">
        <v>6.6666666666666666E-2</v>
      </c>
      <c r="AJ10" s="76">
        <v>2.75</v>
      </c>
      <c r="AK10" s="21">
        <v>2</v>
      </c>
      <c r="AL10" s="21">
        <v>5</v>
      </c>
      <c r="AM10" s="21">
        <v>7</v>
      </c>
      <c r="AN10" s="21">
        <v>5</v>
      </c>
      <c r="AO10" s="21">
        <v>7</v>
      </c>
      <c r="AP10" s="21">
        <v>9</v>
      </c>
      <c r="AQ10" s="21">
        <v>3</v>
      </c>
      <c r="AR10" s="21">
        <v>1</v>
      </c>
      <c r="AS10" s="21">
        <v>0</v>
      </c>
      <c r="AT10" s="21">
        <v>6</v>
      </c>
      <c r="AU10" s="21">
        <v>3</v>
      </c>
      <c r="AV10" s="21">
        <v>0</v>
      </c>
      <c r="AW10" s="21">
        <v>9.43</v>
      </c>
      <c r="AX10" s="21">
        <v>7.0724999999999998</v>
      </c>
      <c r="AY10" s="21">
        <v>0.375</v>
      </c>
      <c r="AZ10" s="130">
        <v>0</v>
      </c>
      <c r="BA10" s="104">
        <v>199</v>
      </c>
      <c r="BB10" s="26">
        <v>1869</v>
      </c>
      <c r="BC10" s="26">
        <v>0</v>
      </c>
      <c r="BD10" s="26">
        <v>0</v>
      </c>
      <c r="BE10" s="26">
        <v>33</v>
      </c>
      <c r="BF10" s="26">
        <v>21</v>
      </c>
      <c r="BG10" s="26">
        <v>81.5</v>
      </c>
      <c r="BH10" s="26">
        <v>2.7</v>
      </c>
      <c r="BI10" s="26">
        <v>2.2999999999999998</v>
      </c>
      <c r="BJ10" s="78">
        <v>33.299999999999997</v>
      </c>
      <c r="BK10" s="26">
        <v>12</v>
      </c>
      <c r="BL10" s="26">
        <v>1106</v>
      </c>
      <c r="BM10" s="26">
        <v>5</v>
      </c>
      <c r="BN10" s="61"/>
      <c r="BO10" s="26">
        <v>0</v>
      </c>
      <c r="BP10" s="26">
        <v>0</v>
      </c>
      <c r="BQ10" s="26">
        <v>1.2</v>
      </c>
      <c r="BR10" s="107">
        <v>0</v>
      </c>
      <c r="BS10" s="104">
        <v>568</v>
      </c>
      <c r="BT10" s="26">
        <v>2968</v>
      </c>
      <c r="BU10" s="26">
        <v>5</v>
      </c>
      <c r="BV10" s="26">
        <v>3</v>
      </c>
      <c r="BW10" s="26">
        <v>83</v>
      </c>
      <c r="BX10" s="26">
        <v>44</v>
      </c>
      <c r="BY10" s="26">
        <v>69.599999999999994</v>
      </c>
      <c r="BZ10" s="26">
        <v>2.2999999999999998</v>
      </c>
      <c r="CA10" s="26">
        <v>3.8</v>
      </c>
      <c r="CB10" s="78">
        <v>63.6</v>
      </c>
      <c r="CC10" s="26">
        <v>67</v>
      </c>
      <c r="CD10" s="26">
        <v>1369</v>
      </c>
      <c r="CE10" s="26">
        <v>16</v>
      </c>
      <c r="CF10" s="73"/>
      <c r="CG10" s="26">
        <v>0</v>
      </c>
      <c r="CH10" s="26">
        <v>1</v>
      </c>
      <c r="CI10" s="26">
        <v>1.19</v>
      </c>
      <c r="CJ10" s="107">
        <v>4</v>
      </c>
      <c r="CK10" s="104">
        <v>303</v>
      </c>
      <c r="CL10" s="26">
        <v>4011</v>
      </c>
      <c r="CM10" s="26">
        <v>2</v>
      </c>
      <c r="CN10" s="26">
        <v>0</v>
      </c>
      <c r="CO10" s="26">
        <v>40</v>
      </c>
      <c r="CP10" s="26">
        <v>29</v>
      </c>
      <c r="CQ10" s="26">
        <v>88.9</v>
      </c>
      <c r="CR10" s="26">
        <v>7.3</v>
      </c>
      <c r="CS10" s="26">
        <v>7.8</v>
      </c>
      <c r="CT10" s="78">
        <v>80</v>
      </c>
      <c r="CU10" s="26">
        <v>18</v>
      </c>
      <c r="CV10" s="26">
        <v>1540</v>
      </c>
      <c r="CW10" s="26">
        <v>4</v>
      </c>
      <c r="CX10" s="73"/>
      <c r="CY10" s="26">
        <v>0</v>
      </c>
      <c r="CZ10" s="26">
        <v>0</v>
      </c>
      <c r="DA10" s="26">
        <v>1.75</v>
      </c>
      <c r="DB10" s="107">
        <v>1</v>
      </c>
      <c r="DC10" s="104">
        <v>1829</v>
      </c>
      <c r="DD10" s="26">
        <v>1838</v>
      </c>
      <c r="DE10" s="26">
        <v>15</v>
      </c>
      <c r="DF10" s="26">
        <v>1</v>
      </c>
      <c r="DG10" s="26">
        <v>218</v>
      </c>
      <c r="DH10" s="26">
        <v>142</v>
      </c>
      <c r="DI10" s="26">
        <v>77.5</v>
      </c>
      <c r="DJ10" s="26">
        <v>4.3</v>
      </c>
      <c r="DK10" s="26">
        <v>2.8</v>
      </c>
      <c r="DL10" s="78">
        <v>51.9</v>
      </c>
      <c r="DM10" s="26">
        <v>66</v>
      </c>
      <c r="DN10" s="26">
        <v>352</v>
      </c>
      <c r="DO10" s="26">
        <v>16</v>
      </c>
      <c r="DP10" s="73">
        <v>0</v>
      </c>
      <c r="DQ10" s="26">
        <v>0</v>
      </c>
      <c r="DR10" s="26">
        <v>1</v>
      </c>
      <c r="DS10" s="26">
        <v>2.75</v>
      </c>
      <c r="DT10" s="107">
        <v>1</v>
      </c>
      <c r="DU10" s="104">
        <v>5940</v>
      </c>
      <c r="DV10" s="26">
        <v>6045</v>
      </c>
      <c r="DW10" s="26">
        <v>62</v>
      </c>
      <c r="DX10" s="26">
        <v>11</v>
      </c>
      <c r="DY10" s="26">
        <v>691</v>
      </c>
      <c r="DZ10" s="26">
        <v>475</v>
      </c>
      <c r="EA10" s="26">
        <v>77.3</v>
      </c>
      <c r="EB10" s="26">
        <v>6.5</v>
      </c>
      <c r="EC10" s="26">
        <v>3.1</v>
      </c>
      <c r="ED10" s="78">
        <v>58.9</v>
      </c>
      <c r="EE10" s="26">
        <v>140</v>
      </c>
      <c r="EF10" s="26">
        <v>1645</v>
      </c>
      <c r="EG10" s="26">
        <v>15</v>
      </c>
      <c r="EH10" s="73">
        <v>3.6</v>
      </c>
      <c r="EI10" s="26">
        <v>3</v>
      </c>
      <c r="EJ10" s="26">
        <v>1</v>
      </c>
      <c r="EK10" s="26">
        <v>1.1499999999999999</v>
      </c>
      <c r="EL10" s="107">
        <v>3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263</v>
      </c>
      <c r="C11" s="152">
        <v>3.7162499999999996</v>
      </c>
      <c r="D11" s="45" t="s">
        <v>160</v>
      </c>
      <c r="E11" s="14">
        <v>3</v>
      </c>
      <c r="F11" s="44">
        <v>35585</v>
      </c>
      <c r="G11" s="15">
        <v>28.334246575342465</v>
      </c>
      <c r="H11" s="15" t="s">
        <v>348</v>
      </c>
      <c r="I11" s="15">
        <v>24.912328767123288</v>
      </c>
      <c r="J11" s="15" t="s">
        <v>331</v>
      </c>
      <c r="K11" s="45">
        <v>74</v>
      </c>
      <c r="L11" s="45">
        <v>219</v>
      </c>
      <c r="M11" s="45">
        <v>4.91</v>
      </c>
      <c r="N11" s="81">
        <v>7</v>
      </c>
      <c r="O11" s="167">
        <v>0.30500221336874722</v>
      </c>
      <c r="P11" s="168">
        <v>0.71516709511568122</v>
      </c>
      <c r="Q11" s="168">
        <v>0.98426870748299322</v>
      </c>
      <c r="R11" s="168">
        <v>0.33710285406569734</v>
      </c>
      <c r="S11" s="168">
        <v>0.81614522981846271</v>
      </c>
      <c r="T11" s="169">
        <v>0.90020696865072791</v>
      </c>
      <c r="U11" s="169">
        <v>0.81018627178565517</v>
      </c>
      <c r="V11" s="169">
        <v>3.4734917733089579E-2</v>
      </c>
      <c r="W11" s="169">
        <v>6.1545176778699258E-2</v>
      </c>
      <c r="X11" s="169">
        <v>6.1545176778699258E-2</v>
      </c>
      <c r="Y11" s="18">
        <v>5.5390659100829333E-2</v>
      </c>
      <c r="Z11" s="19">
        <v>21.254794520547946</v>
      </c>
      <c r="AA11" s="20">
        <v>75.361258437404146</v>
      </c>
      <c r="AB11" s="71">
        <v>0.68936170212765957</v>
      </c>
      <c r="AC11" s="102">
        <v>13.043209876543211</v>
      </c>
      <c r="AD11" s="71">
        <v>0.78099999999999992</v>
      </c>
      <c r="AE11" s="71">
        <v>8.6999999999999994E-2</v>
      </c>
      <c r="AF11" s="71">
        <v>2.6000000000000002E-2</v>
      </c>
      <c r="AG11" s="70">
        <v>0.57600000000000007</v>
      </c>
      <c r="AH11" s="20">
        <v>4.5</v>
      </c>
      <c r="AI11" s="20">
        <v>0.16666666666666666</v>
      </c>
      <c r="AJ11" s="76">
        <v>2.3199999999999998</v>
      </c>
      <c r="AK11" s="21">
        <v>2</v>
      </c>
      <c r="AL11" s="21">
        <v>7</v>
      </c>
      <c r="AM11" s="21">
        <v>8</v>
      </c>
      <c r="AN11" s="21">
        <v>9</v>
      </c>
      <c r="AO11" s="21">
        <v>8</v>
      </c>
      <c r="AP11" s="21">
        <v>8</v>
      </c>
      <c r="AQ11" s="21">
        <v>1</v>
      </c>
      <c r="AR11" s="21">
        <v>3</v>
      </c>
      <c r="AS11" s="21">
        <v>3</v>
      </c>
      <c r="AT11" s="21">
        <v>4</v>
      </c>
      <c r="AU11" s="21">
        <v>1</v>
      </c>
      <c r="AV11" s="21">
        <v>0</v>
      </c>
      <c r="AW11" s="21">
        <v>11.709999999999999</v>
      </c>
      <c r="AX11" s="21">
        <v>8.7824999999999989</v>
      </c>
      <c r="AY11" s="21">
        <v>0.41249999999999998</v>
      </c>
      <c r="AZ11" s="130">
        <v>0</v>
      </c>
      <c r="BA11" s="104">
        <v>689</v>
      </c>
      <c r="BB11" s="26">
        <v>2259</v>
      </c>
      <c r="BC11" s="26">
        <v>5</v>
      </c>
      <c r="BD11" s="26">
        <v>3</v>
      </c>
      <c r="BE11" s="26">
        <v>83</v>
      </c>
      <c r="BF11" s="26">
        <v>51</v>
      </c>
      <c r="BG11" s="26">
        <v>72.7</v>
      </c>
      <c r="BH11" s="26">
        <v>6.4</v>
      </c>
      <c r="BI11" s="26">
        <v>5.6</v>
      </c>
      <c r="BJ11" s="78">
        <v>57.1</v>
      </c>
      <c r="BK11" s="26">
        <v>306</v>
      </c>
      <c r="BL11" s="26">
        <v>2705</v>
      </c>
      <c r="BM11" s="26">
        <v>41</v>
      </c>
      <c r="BN11" s="61">
        <v>5.3</v>
      </c>
      <c r="BO11" s="26">
        <v>3</v>
      </c>
      <c r="BP11" s="26">
        <v>5</v>
      </c>
      <c r="BQ11" s="26">
        <v>2.0499999999999998</v>
      </c>
      <c r="BR11" s="107">
        <v>10</v>
      </c>
      <c r="BS11" s="104">
        <v>1391</v>
      </c>
      <c r="BT11" s="26">
        <v>1945</v>
      </c>
      <c r="BU11" s="26">
        <v>9</v>
      </c>
      <c r="BV11" s="26">
        <v>4</v>
      </c>
      <c r="BW11" s="26">
        <v>208</v>
      </c>
      <c r="BX11" s="26">
        <v>122</v>
      </c>
      <c r="BY11" s="26">
        <v>69.900000000000006</v>
      </c>
      <c r="BZ11" s="26">
        <v>5.4</v>
      </c>
      <c r="CA11" s="26">
        <v>2.2999999999999998</v>
      </c>
      <c r="CB11" s="78">
        <v>38.9</v>
      </c>
      <c r="CC11" s="26">
        <v>511</v>
      </c>
      <c r="CD11" s="26">
        <v>2428</v>
      </c>
      <c r="CE11" s="26">
        <v>67</v>
      </c>
      <c r="CF11" s="73">
        <v>5.7</v>
      </c>
      <c r="CG11" s="26">
        <v>5</v>
      </c>
      <c r="CH11" s="26">
        <v>5</v>
      </c>
      <c r="CI11" s="26">
        <v>2.39</v>
      </c>
      <c r="CJ11" s="107">
        <v>21</v>
      </c>
      <c r="CK11" s="104">
        <v>2315</v>
      </c>
      <c r="CL11" s="26">
        <v>2352</v>
      </c>
      <c r="CM11" s="26">
        <v>12</v>
      </c>
      <c r="CN11" s="26">
        <v>5</v>
      </c>
      <c r="CO11" s="26">
        <v>297</v>
      </c>
      <c r="CP11" s="26">
        <v>177</v>
      </c>
      <c r="CQ11" s="26">
        <v>72</v>
      </c>
      <c r="CR11" s="26">
        <v>8.6999999999999993</v>
      </c>
      <c r="CS11" s="26">
        <v>3.7</v>
      </c>
      <c r="CT11" s="78">
        <v>50</v>
      </c>
      <c r="CU11" s="26">
        <v>484</v>
      </c>
      <c r="CV11" s="26">
        <v>2462</v>
      </c>
      <c r="CW11" s="26">
        <v>68</v>
      </c>
      <c r="CX11" s="73">
        <v>4.5</v>
      </c>
      <c r="CY11" s="26">
        <v>11</v>
      </c>
      <c r="CZ11" s="26">
        <v>7</v>
      </c>
      <c r="DA11" s="26">
        <v>1.88</v>
      </c>
      <c r="DB11" s="107">
        <v>23</v>
      </c>
      <c r="DC11" s="104">
        <v>626</v>
      </c>
      <c r="DD11" s="26">
        <v>1857</v>
      </c>
      <c r="DE11" s="26">
        <v>4</v>
      </c>
      <c r="DF11" s="26">
        <v>0</v>
      </c>
      <c r="DG11" s="26">
        <v>63</v>
      </c>
      <c r="DH11" s="26">
        <v>40</v>
      </c>
      <c r="DI11" s="26">
        <v>70</v>
      </c>
      <c r="DJ11" s="26">
        <v>8.6</v>
      </c>
      <c r="DK11" s="26">
        <v>2.6</v>
      </c>
      <c r="DL11" s="78">
        <v>36.4</v>
      </c>
      <c r="DM11" s="26">
        <v>57</v>
      </c>
      <c r="DN11" s="26">
        <v>1641</v>
      </c>
      <c r="DO11" s="26">
        <v>15</v>
      </c>
      <c r="DP11" s="73">
        <v>3</v>
      </c>
      <c r="DQ11" s="26">
        <v>3</v>
      </c>
      <c r="DR11" s="26">
        <v>1</v>
      </c>
      <c r="DS11" s="26">
        <v>1.89</v>
      </c>
      <c r="DT11" s="107">
        <v>3</v>
      </c>
      <c r="DU11" s="104">
        <v>2113</v>
      </c>
      <c r="DV11" s="26">
        <v>2589</v>
      </c>
      <c r="DW11" s="26">
        <v>12</v>
      </c>
      <c r="DX11" s="26">
        <v>4</v>
      </c>
      <c r="DY11" s="26">
        <v>235</v>
      </c>
      <c r="DZ11" s="26">
        <v>162</v>
      </c>
      <c r="EA11" s="26">
        <v>78.099999999999994</v>
      </c>
      <c r="EB11" s="26">
        <v>4.8</v>
      </c>
      <c r="EC11" s="26">
        <v>4.3</v>
      </c>
      <c r="ED11" s="78">
        <v>57.6</v>
      </c>
      <c r="EE11" s="26">
        <v>141</v>
      </c>
      <c r="EF11" s="26">
        <v>2291</v>
      </c>
      <c r="EG11" s="26">
        <v>18</v>
      </c>
      <c r="EH11" s="73">
        <v>4.5</v>
      </c>
      <c r="EI11" s="26">
        <v>4</v>
      </c>
      <c r="EJ11" s="26">
        <v>3</v>
      </c>
      <c r="EK11" s="26">
        <v>2.3199999999999998</v>
      </c>
      <c r="EL11" s="107">
        <v>5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256</v>
      </c>
      <c r="C12" s="152">
        <v>3.2562499999999996</v>
      </c>
      <c r="D12" s="45" t="s">
        <v>234</v>
      </c>
      <c r="E12" s="14">
        <v>7</v>
      </c>
      <c r="F12" s="44">
        <v>36417</v>
      </c>
      <c r="G12" s="15">
        <v>26.054794520547944</v>
      </c>
      <c r="H12" s="15" t="s">
        <v>349</v>
      </c>
      <c r="I12" s="15">
        <v>22.632876712328766</v>
      </c>
      <c r="J12" s="15" t="s">
        <v>331</v>
      </c>
      <c r="K12" s="45">
        <v>75</v>
      </c>
      <c r="L12" s="45">
        <v>226</v>
      </c>
      <c r="M12" s="45">
        <v>4.9000000000000004</v>
      </c>
      <c r="N12" s="81">
        <v>0</v>
      </c>
      <c r="O12" s="167">
        <v>0</v>
      </c>
      <c r="P12" s="168">
        <v>0</v>
      </c>
      <c r="Q12" s="168">
        <v>0.71965495995070861</v>
      </c>
      <c r="R12" s="168">
        <v>0.99408077994428967</v>
      </c>
      <c r="S12" s="168">
        <v>0.93155555555555558</v>
      </c>
      <c r="T12" s="169">
        <v>0.96281816774992257</v>
      </c>
      <c r="U12" s="169">
        <v>0.72211362581244187</v>
      </c>
      <c r="V12" s="169">
        <v>4.8528241845664281E-2</v>
      </c>
      <c r="W12" s="169">
        <v>2.8682170542635659E-2</v>
      </c>
      <c r="X12" s="169">
        <v>3.860520619414997E-2</v>
      </c>
      <c r="Y12" s="18">
        <v>2.8953904645612476E-2</v>
      </c>
      <c r="Z12" s="19">
        <v>19.975342465753425</v>
      </c>
      <c r="AA12" s="20">
        <v>78.406869551958479</v>
      </c>
      <c r="AB12" s="71">
        <v>0.70140845070422531</v>
      </c>
      <c r="AC12" s="102">
        <v>11.422343324250681</v>
      </c>
      <c r="AD12" s="71">
        <v>0.80200000000000005</v>
      </c>
      <c r="AE12" s="71">
        <v>6.0999999999999999E-2</v>
      </c>
      <c r="AF12" s="71">
        <v>1.7000000000000001E-2</v>
      </c>
      <c r="AG12" s="70">
        <v>0.5</v>
      </c>
      <c r="AH12" s="20">
        <v>3.4</v>
      </c>
      <c r="AI12" s="20">
        <v>0</v>
      </c>
      <c r="AJ12" s="76">
        <v>1.94</v>
      </c>
      <c r="AK12" s="21">
        <v>5</v>
      </c>
      <c r="AL12" s="21">
        <v>3</v>
      </c>
      <c r="AM12" s="21">
        <v>10</v>
      </c>
      <c r="AN12" s="21">
        <v>4</v>
      </c>
      <c r="AO12" s="21">
        <v>10</v>
      </c>
      <c r="AP12" s="21">
        <v>5</v>
      </c>
      <c r="AQ12" s="21">
        <v>0</v>
      </c>
      <c r="AR12" s="21">
        <v>0</v>
      </c>
      <c r="AS12" s="21">
        <v>0</v>
      </c>
      <c r="AT12" s="21">
        <v>2</v>
      </c>
      <c r="AU12" s="21">
        <v>0</v>
      </c>
      <c r="AV12" s="21">
        <v>0</v>
      </c>
      <c r="AW12" s="21">
        <v>9.35</v>
      </c>
      <c r="AX12" s="21">
        <v>7.0124999999999993</v>
      </c>
      <c r="AY12" s="21">
        <v>7.4999999999999997E-2</v>
      </c>
      <c r="AZ12" s="130">
        <v>0</v>
      </c>
      <c r="BA12" s="104"/>
      <c r="BB12" s="26">
        <v>1</v>
      </c>
      <c r="BC12" s="26"/>
      <c r="BD12" s="26"/>
      <c r="BE12" s="26"/>
      <c r="BF12" s="26"/>
      <c r="BG12" s="26"/>
      <c r="BH12" s="26"/>
      <c r="BI12" s="26"/>
      <c r="BJ12" s="78"/>
      <c r="BK12" s="26"/>
      <c r="BL12" s="26">
        <v>1</v>
      </c>
      <c r="BM12" s="26"/>
      <c r="BN12" s="61"/>
      <c r="BO12" s="26"/>
      <c r="BP12" s="26"/>
      <c r="BQ12" s="26"/>
      <c r="BR12" s="107"/>
      <c r="BS12" s="104"/>
      <c r="BT12" s="26">
        <v>1</v>
      </c>
      <c r="BU12" s="26"/>
      <c r="BV12" s="26"/>
      <c r="BW12" s="26"/>
      <c r="BX12" s="26"/>
      <c r="BY12" s="26"/>
      <c r="BZ12" s="26"/>
      <c r="CA12" s="26"/>
      <c r="CB12" s="78"/>
      <c r="CC12" s="26">
        <v>4</v>
      </c>
      <c r="CD12" s="26">
        <v>2096</v>
      </c>
      <c r="CE12" s="26">
        <v>1</v>
      </c>
      <c r="CF12" s="73">
        <v>4</v>
      </c>
      <c r="CG12" s="26">
        <v>0</v>
      </c>
      <c r="CH12" s="26">
        <v>0</v>
      </c>
      <c r="CI12" s="26">
        <v>1</v>
      </c>
      <c r="CJ12" s="107">
        <v>0</v>
      </c>
      <c r="CK12" s="104">
        <v>2336</v>
      </c>
      <c r="CL12" s="26">
        <v>3246</v>
      </c>
      <c r="CM12" s="26">
        <v>11</v>
      </c>
      <c r="CN12" s="26">
        <v>7</v>
      </c>
      <c r="CO12" s="26">
        <v>375</v>
      </c>
      <c r="CP12" s="26">
        <v>237</v>
      </c>
      <c r="CQ12" s="26">
        <v>72.599999999999994</v>
      </c>
      <c r="CR12" s="26">
        <v>3.3</v>
      </c>
      <c r="CS12" s="26">
        <v>2.7</v>
      </c>
      <c r="CT12" s="78">
        <v>30.2</v>
      </c>
      <c r="CU12" s="26">
        <v>150</v>
      </c>
      <c r="CV12" s="26">
        <v>1725</v>
      </c>
      <c r="CW12" s="26">
        <v>9</v>
      </c>
      <c r="CX12" s="73">
        <v>4.0999999999999996</v>
      </c>
      <c r="CY12" s="26">
        <v>0</v>
      </c>
      <c r="CZ12" s="26">
        <v>0</v>
      </c>
      <c r="DA12" s="26">
        <v>1.1399999999999999</v>
      </c>
      <c r="DB12" s="107">
        <v>6</v>
      </c>
      <c r="DC12" s="104">
        <v>2855</v>
      </c>
      <c r="DD12" s="26">
        <v>2872</v>
      </c>
      <c r="DE12" s="26">
        <v>27</v>
      </c>
      <c r="DF12" s="26">
        <v>4</v>
      </c>
      <c r="DG12" s="26">
        <v>355</v>
      </c>
      <c r="DH12" s="26">
        <v>249</v>
      </c>
      <c r="DI12" s="26">
        <v>80.2</v>
      </c>
      <c r="DJ12" s="26">
        <v>6.1</v>
      </c>
      <c r="DK12" s="26">
        <v>1.7</v>
      </c>
      <c r="DL12" s="78">
        <v>50</v>
      </c>
      <c r="DM12" s="26">
        <v>61</v>
      </c>
      <c r="DN12" s="26">
        <v>1257</v>
      </c>
      <c r="DO12" s="26">
        <v>6</v>
      </c>
      <c r="DP12" s="73">
        <v>3.4</v>
      </c>
      <c r="DQ12" s="26">
        <v>0</v>
      </c>
      <c r="DR12" s="26">
        <v>0</v>
      </c>
      <c r="DS12" s="26">
        <v>1.94</v>
      </c>
      <c r="DT12" s="107">
        <v>1</v>
      </c>
      <c r="DU12" s="104">
        <v>4192</v>
      </c>
      <c r="DV12" s="26">
        <v>4500</v>
      </c>
      <c r="DW12" s="26">
        <v>36</v>
      </c>
      <c r="DX12" s="26">
        <v>8</v>
      </c>
      <c r="DY12" s="26">
        <v>527</v>
      </c>
      <c r="DZ12" s="26">
        <v>367</v>
      </c>
      <c r="EA12" s="26">
        <v>77.8</v>
      </c>
      <c r="EB12" s="26">
        <v>5.6</v>
      </c>
      <c r="EC12" s="26">
        <v>2</v>
      </c>
      <c r="ED12" s="78">
        <v>49.3</v>
      </c>
      <c r="EE12" s="26">
        <v>37</v>
      </c>
      <c r="EF12" s="26">
        <v>1290</v>
      </c>
      <c r="EG12" s="26">
        <v>4</v>
      </c>
      <c r="EH12" s="73">
        <v>2.5</v>
      </c>
      <c r="EI12" s="26">
        <v>0</v>
      </c>
      <c r="EJ12" s="26">
        <v>0</v>
      </c>
      <c r="EK12" s="26">
        <v>0.2</v>
      </c>
      <c r="EL12" s="107">
        <v>1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262</v>
      </c>
      <c r="C13" s="152">
        <v>3.2025000000000006</v>
      </c>
      <c r="D13" s="45" t="s">
        <v>120</v>
      </c>
      <c r="E13" s="14">
        <v>5</v>
      </c>
      <c r="F13" s="44">
        <v>36317</v>
      </c>
      <c r="G13" s="15">
        <v>26.328767123287673</v>
      </c>
      <c r="H13" s="15" t="s">
        <v>349</v>
      </c>
      <c r="I13" s="15">
        <v>22.906849315068492</v>
      </c>
      <c r="J13" s="15" t="s">
        <v>330</v>
      </c>
      <c r="K13" s="45">
        <v>73</v>
      </c>
      <c r="L13" s="45">
        <v>220</v>
      </c>
      <c r="M13" s="45">
        <v>4.8499999999999996</v>
      </c>
      <c r="N13" s="81">
        <v>0</v>
      </c>
      <c r="O13" s="167">
        <v>0</v>
      </c>
      <c r="P13" s="168">
        <v>0.6233443708609272</v>
      </c>
      <c r="Q13" s="168">
        <v>0.69113627489262008</v>
      </c>
      <c r="R13" s="168">
        <v>1</v>
      </c>
      <c r="S13" s="168">
        <v>0.95186160210605486</v>
      </c>
      <c r="T13" s="169">
        <v>0.97593080105302743</v>
      </c>
      <c r="U13" s="169">
        <v>0.82954118089507334</v>
      </c>
      <c r="V13" s="169">
        <v>0.24232081911262798</v>
      </c>
      <c r="W13" s="169">
        <v>0.27207977207977208</v>
      </c>
      <c r="X13" s="169">
        <v>0.27207977207977208</v>
      </c>
      <c r="Y13" s="18">
        <v>0.23126780626780627</v>
      </c>
      <c r="Z13" s="19">
        <v>19.24931506849315</v>
      </c>
      <c r="AA13" s="20">
        <v>79.521712144030658</v>
      </c>
      <c r="AB13" s="71">
        <v>0.63532763532763536</v>
      </c>
      <c r="AC13" s="102">
        <v>11.349775784753364</v>
      </c>
      <c r="AD13" s="71">
        <v>0.73799999999999999</v>
      </c>
      <c r="AE13" s="71">
        <v>6.4000000000000001E-2</v>
      </c>
      <c r="AF13" s="71">
        <v>1.7000000000000001E-2</v>
      </c>
      <c r="AG13" s="70">
        <v>0.53700000000000003</v>
      </c>
      <c r="AH13" s="20">
        <v>6.3</v>
      </c>
      <c r="AI13" s="20">
        <v>0.13043478260869565</v>
      </c>
      <c r="AJ13" s="76">
        <v>2.4</v>
      </c>
      <c r="AK13" s="21">
        <v>7</v>
      </c>
      <c r="AL13" s="21">
        <v>3</v>
      </c>
      <c r="AM13" s="21">
        <v>3</v>
      </c>
      <c r="AN13" s="21">
        <v>4</v>
      </c>
      <c r="AO13" s="21">
        <v>10</v>
      </c>
      <c r="AP13" s="21">
        <v>7</v>
      </c>
      <c r="AQ13" s="21">
        <v>8</v>
      </c>
      <c r="AR13" s="21">
        <v>6</v>
      </c>
      <c r="AS13" s="21">
        <v>2</v>
      </c>
      <c r="AT13" s="21">
        <v>4</v>
      </c>
      <c r="AU13" s="21">
        <v>0</v>
      </c>
      <c r="AV13" s="21">
        <v>0</v>
      </c>
      <c r="AW13" s="21">
        <v>7.3400000000000007</v>
      </c>
      <c r="AX13" s="21">
        <v>5.5050000000000008</v>
      </c>
      <c r="AY13" s="21">
        <v>0.75</v>
      </c>
      <c r="AZ13" s="130">
        <v>0</v>
      </c>
      <c r="BA13" s="104"/>
      <c r="BB13" s="26">
        <v>1</v>
      </c>
      <c r="BC13" s="26"/>
      <c r="BD13" s="26"/>
      <c r="BE13" s="26"/>
      <c r="BF13" s="26"/>
      <c r="BG13" s="26"/>
      <c r="BH13" s="26"/>
      <c r="BI13" s="26"/>
      <c r="BJ13" s="78"/>
      <c r="BK13" s="26"/>
      <c r="BL13" s="26">
        <v>1</v>
      </c>
      <c r="BM13" s="26"/>
      <c r="BN13" s="61"/>
      <c r="BO13" s="26"/>
      <c r="BP13" s="26"/>
      <c r="BQ13" s="26"/>
      <c r="BR13" s="107"/>
      <c r="BS13" s="104">
        <v>1506</v>
      </c>
      <c r="BT13" s="26">
        <v>2416</v>
      </c>
      <c r="BU13" s="26">
        <v>14</v>
      </c>
      <c r="BV13" s="26">
        <v>10</v>
      </c>
      <c r="BW13" s="26">
        <v>260</v>
      </c>
      <c r="BX13" s="26">
        <v>159</v>
      </c>
      <c r="BY13" s="26">
        <v>72.900000000000006</v>
      </c>
      <c r="BZ13" s="26">
        <v>4</v>
      </c>
      <c r="CA13" s="26">
        <v>3.5</v>
      </c>
      <c r="CB13" s="78">
        <v>43.9</v>
      </c>
      <c r="CC13" s="26">
        <v>506</v>
      </c>
      <c r="CD13" s="26">
        <v>2209</v>
      </c>
      <c r="CE13" s="26">
        <v>42</v>
      </c>
      <c r="CF13" s="73">
        <v>6.2</v>
      </c>
      <c r="CG13" s="26">
        <v>2</v>
      </c>
      <c r="CH13" s="26">
        <v>11</v>
      </c>
      <c r="CI13" s="26">
        <v>2.91</v>
      </c>
      <c r="CJ13" s="107">
        <v>21</v>
      </c>
      <c r="CK13" s="104">
        <v>1770</v>
      </c>
      <c r="CL13" s="26">
        <v>2561</v>
      </c>
      <c r="CM13" s="26">
        <v>14</v>
      </c>
      <c r="CN13" s="26">
        <v>3</v>
      </c>
      <c r="CO13" s="26">
        <v>217</v>
      </c>
      <c r="CP13" s="26">
        <v>131</v>
      </c>
      <c r="CQ13" s="26">
        <v>73.099999999999994</v>
      </c>
      <c r="CR13" s="26">
        <v>6.4</v>
      </c>
      <c r="CS13" s="26">
        <v>2.6</v>
      </c>
      <c r="CT13" s="78">
        <v>53.7</v>
      </c>
      <c r="CU13" s="26">
        <v>339</v>
      </c>
      <c r="CV13" s="26">
        <v>2020</v>
      </c>
      <c r="CW13" s="26">
        <v>34</v>
      </c>
      <c r="CX13" s="73">
        <v>4.5999999999999996</v>
      </c>
      <c r="CY13" s="26">
        <v>3</v>
      </c>
      <c r="CZ13" s="26">
        <v>3</v>
      </c>
      <c r="DA13" s="26">
        <v>2.77</v>
      </c>
      <c r="DB13" s="107">
        <v>15</v>
      </c>
      <c r="DC13" s="104">
        <v>771</v>
      </c>
      <c r="DD13" s="26">
        <v>771</v>
      </c>
      <c r="DE13" s="26">
        <v>6</v>
      </c>
      <c r="DF13" s="26">
        <v>3</v>
      </c>
      <c r="DG13" s="26">
        <v>137</v>
      </c>
      <c r="DH13" s="26">
        <v>85</v>
      </c>
      <c r="DI13" s="26">
        <v>69.5</v>
      </c>
      <c r="DJ13" s="26">
        <v>4.0999999999999996</v>
      </c>
      <c r="DK13" s="26">
        <v>1.7</v>
      </c>
      <c r="DL13" s="78">
        <v>23.5</v>
      </c>
      <c r="DM13" s="26">
        <v>142</v>
      </c>
      <c r="DN13" s="26">
        <v>586</v>
      </c>
      <c r="DO13" s="26">
        <v>9</v>
      </c>
      <c r="DP13" s="73">
        <v>5.0999999999999996</v>
      </c>
      <c r="DQ13" s="26">
        <v>2</v>
      </c>
      <c r="DR13" s="26">
        <v>0</v>
      </c>
      <c r="DS13" s="26">
        <v>2.29</v>
      </c>
      <c r="DT13" s="107">
        <v>5</v>
      </c>
      <c r="DU13" s="104">
        <v>2531</v>
      </c>
      <c r="DV13" s="26">
        <v>2659</v>
      </c>
      <c r="DW13" s="26">
        <v>16</v>
      </c>
      <c r="DX13" s="26">
        <v>8</v>
      </c>
      <c r="DY13" s="26">
        <v>351</v>
      </c>
      <c r="DZ13" s="26">
        <v>223</v>
      </c>
      <c r="EA13" s="26">
        <v>73.8</v>
      </c>
      <c r="EB13" s="26">
        <v>5.2</v>
      </c>
      <c r="EC13" s="26">
        <v>1.8</v>
      </c>
      <c r="ED13" s="78">
        <v>44.4</v>
      </c>
      <c r="EE13" s="26">
        <v>573</v>
      </c>
      <c r="EF13" s="26">
        <v>2106</v>
      </c>
      <c r="EG13" s="26">
        <v>46</v>
      </c>
      <c r="EH13" s="73">
        <v>6.3</v>
      </c>
      <c r="EI13" s="26">
        <v>4</v>
      </c>
      <c r="EJ13" s="26">
        <v>6</v>
      </c>
      <c r="EK13" s="26">
        <v>2.4</v>
      </c>
      <c r="EL13" s="107">
        <v>23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258</v>
      </c>
      <c r="C14" s="152">
        <v>2.7625000000000002</v>
      </c>
      <c r="D14" s="45" t="s">
        <v>111</v>
      </c>
      <c r="E14" s="14">
        <v>2</v>
      </c>
      <c r="F14" s="44">
        <v>36138</v>
      </c>
      <c r="G14" s="15">
        <v>26.81917808219178</v>
      </c>
      <c r="H14" s="15" t="s">
        <v>348</v>
      </c>
      <c r="I14" s="15">
        <v>23.397260273972602</v>
      </c>
      <c r="J14" s="15" t="s">
        <v>331</v>
      </c>
      <c r="K14" s="45">
        <v>75</v>
      </c>
      <c r="L14" s="45">
        <v>218</v>
      </c>
      <c r="M14" s="45">
        <v>4.9000000000000004</v>
      </c>
      <c r="N14" s="81">
        <v>0</v>
      </c>
      <c r="O14" s="167">
        <v>1.338787653402752E-2</v>
      </c>
      <c r="P14" s="168">
        <v>0.25121951219512195</v>
      </c>
      <c r="Q14" s="168">
        <v>0.96859386152748039</v>
      </c>
      <c r="R14" s="168">
        <v>0</v>
      </c>
      <c r="S14" s="168">
        <v>0.85784313725490191</v>
      </c>
      <c r="T14" s="169">
        <v>0.91321849939119115</v>
      </c>
      <c r="U14" s="169">
        <v>0.91321849939119115</v>
      </c>
      <c r="V14" s="169">
        <v>0</v>
      </c>
      <c r="W14" s="169">
        <v>4.0932889100428367E-2</v>
      </c>
      <c r="X14" s="169">
        <v>4.0932889100428367E-2</v>
      </c>
      <c r="Y14" s="18">
        <v>4.0932889100428367E-2</v>
      </c>
      <c r="Z14" s="19">
        <v>20.739726027397261</v>
      </c>
      <c r="AA14" s="20">
        <v>75.631405143039601</v>
      </c>
      <c r="AB14" s="71">
        <v>0.65714285714285714</v>
      </c>
      <c r="AC14" s="102">
        <v>12.450592885375494</v>
      </c>
      <c r="AD14" s="71">
        <v>0.78400000000000003</v>
      </c>
      <c r="AE14" s="71">
        <v>0.06</v>
      </c>
      <c r="AF14" s="71">
        <v>0.02</v>
      </c>
      <c r="AG14" s="70">
        <v>0.37</v>
      </c>
      <c r="AH14" s="20">
        <v>2.6</v>
      </c>
      <c r="AI14" s="20">
        <v>0</v>
      </c>
      <c r="AJ14" s="76">
        <v>1.82</v>
      </c>
      <c r="AK14" s="21">
        <v>3</v>
      </c>
      <c r="AL14" s="21">
        <v>4</v>
      </c>
      <c r="AM14" s="21">
        <v>8</v>
      </c>
      <c r="AN14" s="21">
        <v>4</v>
      </c>
      <c r="AO14" s="21">
        <v>10</v>
      </c>
      <c r="AP14" s="21">
        <v>0</v>
      </c>
      <c r="AQ14" s="21">
        <v>1</v>
      </c>
      <c r="AR14" s="21">
        <v>0</v>
      </c>
      <c r="AS14" s="21">
        <v>0</v>
      </c>
      <c r="AT14" s="21">
        <v>2</v>
      </c>
      <c r="AU14" s="21">
        <v>0</v>
      </c>
      <c r="AV14" s="21">
        <v>0</v>
      </c>
      <c r="AW14" s="21">
        <v>7.9</v>
      </c>
      <c r="AX14" s="21">
        <v>5.9250000000000007</v>
      </c>
      <c r="AY14" s="21">
        <v>0.1125</v>
      </c>
      <c r="AZ14" s="130">
        <v>0</v>
      </c>
      <c r="BA14" s="104">
        <v>36</v>
      </c>
      <c r="BB14" s="26">
        <v>2689</v>
      </c>
      <c r="BC14" s="26">
        <v>0</v>
      </c>
      <c r="BD14" s="26">
        <v>0</v>
      </c>
      <c r="BE14" s="26">
        <v>5</v>
      </c>
      <c r="BF14" s="26">
        <v>5</v>
      </c>
      <c r="BG14" s="26">
        <v>100</v>
      </c>
      <c r="BH14" s="26">
        <v>0</v>
      </c>
      <c r="BI14" s="26">
        <v>0</v>
      </c>
      <c r="BJ14" s="78">
        <v>0</v>
      </c>
      <c r="BK14" s="26">
        <v>-6</v>
      </c>
      <c r="BL14" s="26">
        <v>3237</v>
      </c>
      <c r="BM14" s="26">
        <v>2</v>
      </c>
      <c r="BN14" s="61">
        <v>-3</v>
      </c>
      <c r="BO14" s="26">
        <v>0</v>
      </c>
      <c r="BP14" s="26">
        <v>0</v>
      </c>
      <c r="BQ14" s="26">
        <v>0</v>
      </c>
      <c r="BR14" s="107">
        <v>0</v>
      </c>
      <c r="BS14" s="104">
        <v>515</v>
      </c>
      <c r="BT14" s="26">
        <v>2050</v>
      </c>
      <c r="BU14" s="26">
        <v>5</v>
      </c>
      <c r="BV14" s="26">
        <v>3</v>
      </c>
      <c r="BW14" s="26">
        <v>95</v>
      </c>
      <c r="BX14" s="26">
        <v>56</v>
      </c>
      <c r="BY14" s="26">
        <v>68.2</v>
      </c>
      <c r="BZ14" s="26">
        <v>2</v>
      </c>
      <c r="CA14" s="26">
        <v>5.4</v>
      </c>
      <c r="CB14" s="78">
        <v>31.4</v>
      </c>
      <c r="CC14" s="26">
        <v>36</v>
      </c>
      <c r="CD14" s="26">
        <v>3693</v>
      </c>
      <c r="CE14" s="26">
        <v>8</v>
      </c>
      <c r="CF14" s="73">
        <v>3.3</v>
      </c>
      <c r="CG14" s="26">
        <v>1</v>
      </c>
      <c r="CH14" s="26">
        <v>0</v>
      </c>
      <c r="CI14" s="26">
        <v>0.73</v>
      </c>
      <c r="CJ14" s="107">
        <v>0</v>
      </c>
      <c r="CK14" s="104">
        <v>2714</v>
      </c>
      <c r="CL14" s="26">
        <v>2802</v>
      </c>
      <c r="CM14" s="26">
        <v>18</v>
      </c>
      <c r="CN14" s="26">
        <v>5</v>
      </c>
      <c r="CO14" s="26">
        <v>340</v>
      </c>
      <c r="CP14" s="26">
        <v>236</v>
      </c>
      <c r="CQ14" s="26">
        <v>78.400000000000006</v>
      </c>
      <c r="CR14" s="26">
        <v>3.4</v>
      </c>
      <c r="CS14" s="26">
        <v>3.6</v>
      </c>
      <c r="CT14" s="78">
        <v>29.2</v>
      </c>
      <c r="CU14" s="26">
        <v>131</v>
      </c>
      <c r="CV14" s="26">
        <v>3394</v>
      </c>
      <c r="CW14" s="26">
        <v>34</v>
      </c>
      <c r="CX14" s="73">
        <v>2.8</v>
      </c>
      <c r="CY14" s="26">
        <v>4</v>
      </c>
      <c r="CZ14" s="26">
        <v>0</v>
      </c>
      <c r="DA14" s="26">
        <v>1.61</v>
      </c>
      <c r="DB14" s="107">
        <v>3</v>
      </c>
      <c r="DC14" s="104"/>
      <c r="DD14" s="26">
        <v>1</v>
      </c>
      <c r="DE14" s="26"/>
      <c r="DF14" s="26"/>
      <c r="DG14" s="26"/>
      <c r="DH14" s="26"/>
      <c r="DI14" s="26"/>
      <c r="DJ14" s="26"/>
      <c r="DK14" s="26"/>
      <c r="DL14" s="78"/>
      <c r="DM14" s="26"/>
      <c r="DN14" s="26">
        <v>1</v>
      </c>
      <c r="DO14" s="26"/>
      <c r="DP14" s="73"/>
      <c r="DQ14" s="26"/>
      <c r="DR14" s="26"/>
      <c r="DS14" s="26"/>
      <c r="DT14" s="107"/>
      <c r="DU14" s="104">
        <v>3150</v>
      </c>
      <c r="DV14" s="26">
        <v>3672</v>
      </c>
      <c r="DW14" s="26">
        <v>25</v>
      </c>
      <c r="DX14" s="26">
        <v>7</v>
      </c>
      <c r="DY14" s="26">
        <v>385</v>
      </c>
      <c r="DZ14" s="26">
        <v>253</v>
      </c>
      <c r="EA14" s="26">
        <v>76.5</v>
      </c>
      <c r="EB14" s="26">
        <v>6</v>
      </c>
      <c r="EC14" s="26">
        <v>2</v>
      </c>
      <c r="ED14" s="78">
        <v>37</v>
      </c>
      <c r="EE14" s="26">
        <v>86</v>
      </c>
      <c r="EF14" s="26">
        <v>2101</v>
      </c>
      <c r="EG14" s="26">
        <v>18</v>
      </c>
      <c r="EH14" s="73">
        <v>2.6</v>
      </c>
      <c r="EI14" s="26">
        <v>2</v>
      </c>
      <c r="EJ14" s="26">
        <v>0</v>
      </c>
      <c r="EK14" s="26">
        <v>1.82</v>
      </c>
      <c r="EL14" s="107">
        <v>2</v>
      </c>
      <c r="EN14" s="10">
        <v>12</v>
      </c>
      <c r="EO14" s="17" t="s">
        <v>98</v>
      </c>
      <c r="EP14" s="6">
        <v>0.5</v>
      </c>
    </row>
    <row r="15" spans="1:148" ht="16" thickBot="1" x14ac:dyDescent="0.25">
      <c r="A15" s="153">
        <v>13</v>
      </c>
      <c r="B15" s="154" t="s">
        <v>261</v>
      </c>
      <c r="C15" s="152">
        <v>2.3562500000000002</v>
      </c>
      <c r="D15" s="162" t="s">
        <v>82</v>
      </c>
      <c r="E15" s="159">
        <v>4</v>
      </c>
      <c r="F15" s="160">
        <v>35666</v>
      </c>
      <c r="G15" s="161">
        <v>28.112328767123287</v>
      </c>
      <c r="H15" s="161" t="s">
        <v>348</v>
      </c>
      <c r="I15" s="161">
        <v>24.69041095890411</v>
      </c>
      <c r="J15" s="161" t="s">
        <v>328</v>
      </c>
      <c r="K15" s="162">
        <v>69</v>
      </c>
      <c r="L15" s="162">
        <v>196</v>
      </c>
      <c r="M15" s="162">
        <v>4.45</v>
      </c>
      <c r="N15" s="200">
        <v>0</v>
      </c>
      <c r="O15" s="170">
        <v>0.40593112244897961</v>
      </c>
      <c r="P15" s="171">
        <v>0.77115334548294712</v>
      </c>
      <c r="Q15" s="171">
        <v>0.27459016393442626</v>
      </c>
      <c r="R15" s="171">
        <v>0.87967213114754095</v>
      </c>
      <c r="S15" s="171">
        <v>0.19901401141670991</v>
      </c>
      <c r="T15" s="172">
        <v>0.53934307128212544</v>
      </c>
      <c r="U15" s="172">
        <v>0.48540876415391293</v>
      </c>
      <c r="V15" s="172">
        <v>0.34623115577889446</v>
      </c>
      <c r="W15" s="172">
        <v>7.1178529754959155E-2</v>
      </c>
      <c r="X15" s="172">
        <v>0.2087048427669268</v>
      </c>
      <c r="Y15" s="173">
        <v>0.18783435849023414</v>
      </c>
      <c r="Z15" s="174">
        <v>21.032876712328768</v>
      </c>
      <c r="AA15" s="175">
        <v>99.964551792149067</v>
      </c>
      <c r="AB15" s="176">
        <v>0.65322580645161288</v>
      </c>
      <c r="AC15" s="177">
        <v>9.4691358024691361</v>
      </c>
      <c r="AD15" s="176">
        <v>0.79099999999999993</v>
      </c>
      <c r="AE15" s="176">
        <v>6.4000000000000001E-2</v>
      </c>
      <c r="AF15" s="176">
        <v>1.7000000000000001E-2</v>
      </c>
      <c r="AG15" s="178">
        <v>0.625</v>
      </c>
      <c r="AH15" s="175">
        <v>6.2</v>
      </c>
      <c r="AI15" s="175">
        <v>0.21176470588235294</v>
      </c>
      <c r="AJ15" s="179">
        <v>3.82</v>
      </c>
      <c r="AK15" s="180">
        <v>2</v>
      </c>
      <c r="AL15" s="180">
        <v>0</v>
      </c>
      <c r="AM15" s="180">
        <v>9</v>
      </c>
      <c r="AN15" s="180">
        <v>4</v>
      </c>
      <c r="AO15" s="180">
        <v>10</v>
      </c>
      <c r="AP15" s="180">
        <v>10</v>
      </c>
      <c r="AQ15" s="180">
        <v>7</v>
      </c>
      <c r="AR15" s="180">
        <v>6</v>
      </c>
      <c r="AS15" s="180">
        <v>6</v>
      </c>
      <c r="AT15" s="180">
        <v>9</v>
      </c>
      <c r="AU15" s="180">
        <v>0</v>
      </c>
      <c r="AV15" s="180">
        <v>0</v>
      </c>
      <c r="AW15" s="180">
        <v>9.0500000000000007</v>
      </c>
      <c r="AX15" s="180">
        <v>9.0500000000000007</v>
      </c>
      <c r="AY15" s="180">
        <v>1.05</v>
      </c>
      <c r="AZ15" s="181">
        <v>0.52500000000000002</v>
      </c>
      <c r="BA15" s="182">
        <v>1273</v>
      </c>
      <c r="BB15" s="183">
        <v>3136</v>
      </c>
      <c r="BC15" s="183">
        <v>7</v>
      </c>
      <c r="BD15" s="183">
        <v>2</v>
      </c>
      <c r="BE15" s="183">
        <v>140</v>
      </c>
      <c r="BF15" s="183">
        <v>91</v>
      </c>
      <c r="BG15" s="183">
        <v>76.5</v>
      </c>
      <c r="BH15" s="183">
        <v>4.8</v>
      </c>
      <c r="BI15" s="183">
        <v>2.2999999999999998</v>
      </c>
      <c r="BJ15" s="184">
        <v>50</v>
      </c>
      <c r="BK15" s="183">
        <v>412</v>
      </c>
      <c r="BL15" s="183">
        <v>2085</v>
      </c>
      <c r="BM15" s="183">
        <v>48</v>
      </c>
      <c r="BN15" s="186">
        <v>6.6</v>
      </c>
      <c r="BO15" s="183">
        <v>8</v>
      </c>
      <c r="BP15" s="183">
        <v>7</v>
      </c>
      <c r="BQ15" s="183">
        <v>2.5299999999999998</v>
      </c>
      <c r="BR15" s="193">
        <v>13</v>
      </c>
      <c r="BS15" s="182">
        <v>2962</v>
      </c>
      <c r="BT15" s="183">
        <v>3841</v>
      </c>
      <c r="BU15" s="183">
        <v>36</v>
      </c>
      <c r="BV15" s="183">
        <v>6</v>
      </c>
      <c r="BW15" s="183">
        <v>344</v>
      </c>
      <c r="BX15" s="183">
        <v>217</v>
      </c>
      <c r="BY15" s="183">
        <v>73.400000000000006</v>
      </c>
      <c r="BZ15" s="183">
        <v>7.5</v>
      </c>
      <c r="CA15" s="183">
        <v>2.1</v>
      </c>
      <c r="CB15" s="184">
        <v>43.1</v>
      </c>
      <c r="CC15" s="183">
        <v>748</v>
      </c>
      <c r="CD15" s="183">
        <v>3031</v>
      </c>
      <c r="CE15" s="183">
        <v>61</v>
      </c>
      <c r="CF15" s="202">
        <v>7.6</v>
      </c>
      <c r="CG15" s="183">
        <v>14</v>
      </c>
      <c r="CH15" s="183">
        <v>15</v>
      </c>
      <c r="CI15" s="183">
        <v>4.6500000000000004</v>
      </c>
      <c r="CJ15" s="193">
        <v>23</v>
      </c>
      <c r="CK15" s="182">
        <v>670</v>
      </c>
      <c r="CL15" s="183">
        <v>2440</v>
      </c>
      <c r="CM15" s="183">
        <v>6</v>
      </c>
      <c r="CN15" s="183">
        <v>2</v>
      </c>
      <c r="CO15" s="183">
        <v>110</v>
      </c>
      <c r="CP15" s="183">
        <v>58</v>
      </c>
      <c r="CQ15" s="183">
        <v>64.400000000000006</v>
      </c>
      <c r="CR15" s="183">
        <v>5.0999999999999996</v>
      </c>
      <c r="CS15" s="183">
        <v>2.8</v>
      </c>
      <c r="CT15" s="184">
        <v>17.399999999999999</v>
      </c>
      <c r="CU15" s="183">
        <v>350</v>
      </c>
      <c r="CV15" s="183">
        <v>2474</v>
      </c>
      <c r="CW15" s="183">
        <v>35</v>
      </c>
      <c r="CX15" s="202">
        <v>7.4</v>
      </c>
      <c r="CY15" s="183">
        <v>6</v>
      </c>
      <c r="CZ15" s="183">
        <v>7</v>
      </c>
      <c r="DA15" s="183">
        <v>4.1500000000000004</v>
      </c>
      <c r="DB15" s="193">
        <v>16</v>
      </c>
      <c r="DC15" s="182">
        <v>2683</v>
      </c>
      <c r="DD15" s="183">
        <v>3050</v>
      </c>
      <c r="DE15" s="183">
        <v>23</v>
      </c>
      <c r="DF15" s="183">
        <v>5</v>
      </c>
      <c r="DG15" s="183">
        <v>331</v>
      </c>
      <c r="DH15" s="183">
        <v>210</v>
      </c>
      <c r="DI15" s="183">
        <v>72.2</v>
      </c>
      <c r="DJ15" s="183">
        <v>6.4</v>
      </c>
      <c r="DK15" s="183">
        <v>1.7</v>
      </c>
      <c r="DL15" s="184">
        <v>33.799999999999997</v>
      </c>
      <c r="DM15" s="183">
        <v>689</v>
      </c>
      <c r="DN15" s="183">
        <v>1990</v>
      </c>
      <c r="DO15" s="183">
        <v>85</v>
      </c>
      <c r="DP15" s="202">
        <v>6.2</v>
      </c>
      <c r="DQ15" s="183">
        <v>4</v>
      </c>
      <c r="DR15" s="183">
        <v>18</v>
      </c>
      <c r="DS15" s="183">
        <v>3.82</v>
      </c>
      <c r="DT15" s="193">
        <v>26</v>
      </c>
      <c r="DU15" s="182">
        <v>767</v>
      </c>
      <c r="DV15" s="183">
        <v>3854</v>
      </c>
      <c r="DW15" s="183">
        <v>3</v>
      </c>
      <c r="DX15" s="183">
        <v>4</v>
      </c>
      <c r="DY15" s="183">
        <v>124</v>
      </c>
      <c r="DZ15" s="183">
        <v>81</v>
      </c>
      <c r="EA15" s="183">
        <v>79.099999999999994</v>
      </c>
      <c r="EB15" s="183">
        <v>4.5999999999999996</v>
      </c>
      <c r="EC15" s="183">
        <v>3.1</v>
      </c>
      <c r="ED15" s="184">
        <v>62.5</v>
      </c>
      <c r="EE15" s="183">
        <v>122</v>
      </c>
      <c r="EF15" s="183">
        <v>1714</v>
      </c>
      <c r="EG15" s="183">
        <v>15</v>
      </c>
      <c r="EH15" s="202">
        <v>3.7</v>
      </c>
      <c r="EI15" s="183">
        <v>0</v>
      </c>
      <c r="EJ15" s="183">
        <v>1</v>
      </c>
      <c r="EK15" s="183">
        <v>2.2400000000000002</v>
      </c>
      <c r="EL15" s="193">
        <v>7</v>
      </c>
    </row>
    <row r="16" spans="1:148" x14ac:dyDescent="0.2">
      <c r="C16" s="226"/>
      <c r="J16" s="84"/>
      <c r="K16" s="82"/>
    </row>
    <row r="17" spans="10:11" ht="15.75" customHeight="1" x14ac:dyDescent="0.2">
      <c r="J17" s="84"/>
      <c r="K17" s="82"/>
    </row>
    <row r="18" spans="10:11" ht="15.75" customHeight="1" x14ac:dyDescent="0.2">
      <c r="J18" s="84"/>
      <c r="K18" s="82"/>
    </row>
    <row r="19" spans="10:11" ht="15.75" customHeight="1" x14ac:dyDescent="0.2"/>
    <row r="20" spans="10:11" ht="15.75" customHeight="1" x14ac:dyDescent="0.2"/>
    <row r="21" spans="10:11" ht="15.75" customHeight="1" x14ac:dyDescent="0.2"/>
    <row r="22" spans="10:11" ht="15.75" customHeight="1" x14ac:dyDescent="0.2"/>
    <row r="23" spans="10:11" ht="15.75" customHeight="1" x14ac:dyDescent="0.2"/>
    <row r="24" spans="10:11" ht="15.75" customHeight="1" x14ac:dyDescent="0.2"/>
    <row r="25" spans="10:11" ht="15.75" customHeight="1" x14ac:dyDescent="0.2"/>
    <row r="26" spans="10:11" ht="15.75" customHeight="1" x14ac:dyDescent="0.2"/>
    <row r="27" spans="10:11" ht="15.75" customHeight="1" x14ac:dyDescent="0.2"/>
    <row r="28" spans="10:11" ht="15.75" customHeight="1" x14ac:dyDescent="0.2"/>
    <row r="29" spans="10:11" ht="15.75" customHeight="1" x14ac:dyDescent="0.2"/>
    <row r="30" spans="10:11" ht="15.75" customHeight="1" x14ac:dyDescent="0.2"/>
    <row r="31" spans="10:11" ht="15.75" customHeight="1" x14ac:dyDescent="0.2"/>
    <row r="32" spans="10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autoFilter ref="A2:EL2" xr:uid="{00000000-0001-0000-0F00-000000000000}">
    <sortState xmlns:xlrd2="http://schemas.microsoft.com/office/spreadsheetml/2017/richdata2" ref="A3:EL15">
      <sortCondition ref="A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BA1:BR1"/>
    <mergeCell ref="AK1:AZ1"/>
  </mergeCells>
  <conditionalFormatting sqref="B3:B15">
    <cfRule type="expression" dxfId="60" priority="2">
      <formula>C3&gt;=13</formula>
    </cfRule>
    <cfRule type="expression" dxfId="59" priority="3">
      <formula>AND(C3&gt;=11.5,C3&lt;13)</formula>
    </cfRule>
    <cfRule type="expression" dxfId="58" priority="4">
      <formula>AND(C3&gt;=10,C3&lt;11.5)</formula>
    </cfRule>
    <cfRule type="expression" dxfId="57" priority="5">
      <formula>AND(C3&gt;=8.5,C3&lt;10)</formula>
    </cfRule>
    <cfRule type="expression" dxfId="56" priority="6">
      <formula>AND(C3&gt;=6.25,C3&lt;8.5)</formula>
    </cfRule>
    <cfRule type="expression" dxfId="55" priority="7">
      <formula>AND(C3&gt;=4.5,C3&lt;6.25)</formula>
    </cfRule>
    <cfRule type="expression" dxfId="54" priority="8">
      <formula>AND(C3&gt;=3.5,C3&lt;4.5)</formula>
    </cfRule>
    <cfRule type="expression" dxfId="53" priority="9">
      <formula>C3&lt;3.5</formula>
    </cfRule>
  </conditionalFormatting>
  <conditionalFormatting sqref="C3: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5">
    <cfRule type="containsText" dxfId="52" priority="32" operator="containsText" text="SR">
      <formula>NOT(ISERROR(SEARCH(("SR"),(H3))))</formula>
    </cfRule>
  </conditionalFormatting>
  <conditionalFormatting sqref="K16:K1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S15">
    <cfRule type="cellIs" dxfId="51" priority="22" stopIfTrue="1" operator="equal">
      <formula>0</formula>
    </cfRule>
  </conditionalFormatting>
  <conditionalFormatting sqref="O3:U15">
    <cfRule type="colorScale" priority="785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5">
    <cfRule type="colorScale" priority="7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A237-8177-4374-9353-892A754724E7}">
  <sheetPr codeName="Sheet15"/>
  <dimension ref="A1:ER975"/>
  <sheetViews>
    <sheetView zoomScale="80" zoomScaleNormal="80" workbookViewId="0">
      <selection sqref="A1:XFD1048576"/>
    </sheetView>
  </sheetViews>
  <sheetFormatPr baseColWidth="10" defaultColWidth="14.5" defaultRowHeight="15" customHeight="1" x14ac:dyDescent="0.2"/>
  <cols>
    <col min="1" max="1" width="8.5" customWidth="1"/>
    <col min="2" max="2" width="29.33203125" bestFit="1" customWidth="1"/>
    <col min="3" max="3" width="12.6640625" bestFit="1" customWidth="1"/>
    <col min="4" max="4" width="13.66406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3320312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bestFit="1" customWidth="1"/>
    <col min="51" max="51" width="12" hidden="1" customWidth="1"/>
    <col min="52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5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60" t="s">
        <v>139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1"/>
      <c r="BS1" s="250" t="s">
        <v>144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149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155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158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s="142" customFormat="1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4</v>
      </c>
      <c r="AI2" s="118" t="s">
        <v>55</v>
      </c>
      <c r="AJ2" s="132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134" t="s">
        <v>291</v>
      </c>
      <c r="BB2" s="135" t="s">
        <v>60</v>
      </c>
      <c r="BC2" s="135" t="s">
        <v>292</v>
      </c>
      <c r="BD2" s="135" t="s">
        <v>337</v>
      </c>
      <c r="BE2" s="135" t="s">
        <v>338</v>
      </c>
      <c r="BF2" s="135" t="s">
        <v>339</v>
      </c>
      <c r="BG2" s="135" t="s">
        <v>347</v>
      </c>
      <c r="BH2" s="135" t="s">
        <v>294</v>
      </c>
      <c r="BI2" s="135" t="s">
        <v>295</v>
      </c>
      <c r="BJ2" s="135" t="s">
        <v>296</v>
      </c>
      <c r="BK2" s="135" t="s">
        <v>59</v>
      </c>
      <c r="BL2" s="135" t="s">
        <v>60</v>
      </c>
      <c r="BM2" s="136" t="s">
        <v>338</v>
      </c>
      <c r="BN2" s="137" t="s">
        <v>4</v>
      </c>
      <c r="BO2" s="137" t="s">
        <v>297</v>
      </c>
      <c r="BP2" s="137" t="s">
        <v>61</v>
      </c>
      <c r="BQ2" s="137" t="s">
        <v>5</v>
      </c>
      <c r="BR2" s="137" t="s">
        <v>298</v>
      </c>
      <c r="BS2" s="138" t="s">
        <v>291</v>
      </c>
      <c r="BT2" s="135" t="s">
        <v>60</v>
      </c>
      <c r="BU2" s="135" t="s">
        <v>292</v>
      </c>
      <c r="BV2" s="135" t="s">
        <v>337</v>
      </c>
      <c r="BW2" s="135" t="s">
        <v>338</v>
      </c>
      <c r="BX2" s="135" t="s">
        <v>339</v>
      </c>
      <c r="BY2" s="135" t="s">
        <v>347</v>
      </c>
      <c r="BZ2" s="135" t="s">
        <v>294</v>
      </c>
      <c r="CA2" s="135" t="s">
        <v>295</v>
      </c>
      <c r="CB2" s="135" t="s">
        <v>296</v>
      </c>
      <c r="CC2" s="135" t="s">
        <v>59</v>
      </c>
      <c r="CD2" s="135" t="s">
        <v>60</v>
      </c>
      <c r="CE2" s="136" t="s">
        <v>338</v>
      </c>
      <c r="CF2" s="137" t="s">
        <v>4</v>
      </c>
      <c r="CG2" s="137" t="s">
        <v>297</v>
      </c>
      <c r="CH2" s="137" t="s">
        <v>61</v>
      </c>
      <c r="CI2" s="137" t="s">
        <v>5</v>
      </c>
      <c r="CJ2" s="137" t="s">
        <v>298</v>
      </c>
      <c r="CK2" s="138" t="s">
        <v>291</v>
      </c>
      <c r="CL2" s="135" t="s">
        <v>60</v>
      </c>
      <c r="CM2" s="135" t="s">
        <v>292</v>
      </c>
      <c r="CN2" s="135" t="s">
        <v>337</v>
      </c>
      <c r="CO2" s="135" t="s">
        <v>338</v>
      </c>
      <c r="CP2" s="135" t="s">
        <v>339</v>
      </c>
      <c r="CQ2" s="135" t="s">
        <v>347</v>
      </c>
      <c r="CR2" s="135" t="s">
        <v>294</v>
      </c>
      <c r="CS2" s="135" t="s">
        <v>295</v>
      </c>
      <c r="CT2" s="135" t="s">
        <v>296</v>
      </c>
      <c r="CU2" s="135" t="s">
        <v>59</v>
      </c>
      <c r="CV2" s="135" t="s">
        <v>60</v>
      </c>
      <c r="CW2" s="136" t="s">
        <v>338</v>
      </c>
      <c r="CX2" s="137" t="s">
        <v>4</v>
      </c>
      <c r="CY2" s="137" t="s">
        <v>297</v>
      </c>
      <c r="CZ2" s="137" t="s">
        <v>61</v>
      </c>
      <c r="DA2" s="137" t="s">
        <v>5</v>
      </c>
      <c r="DB2" s="137" t="s">
        <v>298</v>
      </c>
      <c r="DC2" s="138" t="s">
        <v>291</v>
      </c>
      <c r="DD2" s="135" t="s">
        <v>60</v>
      </c>
      <c r="DE2" s="135" t="s">
        <v>292</v>
      </c>
      <c r="DF2" s="135" t="s">
        <v>337</v>
      </c>
      <c r="DG2" s="135" t="s">
        <v>338</v>
      </c>
      <c r="DH2" s="135" t="s">
        <v>339</v>
      </c>
      <c r="DI2" s="135" t="s">
        <v>347</v>
      </c>
      <c r="DJ2" s="135" t="s">
        <v>294</v>
      </c>
      <c r="DK2" s="135" t="s">
        <v>295</v>
      </c>
      <c r="DL2" s="135" t="s">
        <v>296</v>
      </c>
      <c r="DM2" s="135" t="s">
        <v>59</v>
      </c>
      <c r="DN2" s="135" t="s">
        <v>60</v>
      </c>
      <c r="DO2" s="136" t="s">
        <v>338</v>
      </c>
      <c r="DP2" s="137" t="s">
        <v>4</v>
      </c>
      <c r="DQ2" s="137" t="s">
        <v>297</v>
      </c>
      <c r="DR2" s="137" t="s">
        <v>61</v>
      </c>
      <c r="DS2" s="137" t="s">
        <v>5</v>
      </c>
      <c r="DT2" s="137" t="s">
        <v>298</v>
      </c>
      <c r="DU2" s="138" t="s">
        <v>291</v>
      </c>
      <c r="DV2" s="135" t="s">
        <v>60</v>
      </c>
      <c r="DW2" s="135" t="s">
        <v>292</v>
      </c>
      <c r="DX2" s="135" t="s">
        <v>337</v>
      </c>
      <c r="DY2" s="135" t="s">
        <v>338</v>
      </c>
      <c r="DZ2" s="135" t="s">
        <v>339</v>
      </c>
      <c r="EA2" s="135" t="s">
        <v>347</v>
      </c>
      <c r="EB2" s="135" t="s">
        <v>294</v>
      </c>
      <c r="EC2" s="135" t="s">
        <v>295</v>
      </c>
      <c r="ED2" s="135" t="s">
        <v>296</v>
      </c>
      <c r="EE2" s="135" t="s">
        <v>59</v>
      </c>
      <c r="EF2" s="135" t="s">
        <v>60</v>
      </c>
      <c r="EG2" s="136" t="s">
        <v>338</v>
      </c>
      <c r="EH2" s="137" t="s">
        <v>4</v>
      </c>
      <c r="EI2" s="137" t="s">
        <v>297</v>
      </c>
      <c r="EJ2" s="137" t="s">
        <v>61</v>
      </c>
      <c r="EK2" s="137" t="s">
        <v>5</v>
      </c>
      <c r="EL2" s="139" t="s">
        <v>298</v>
      </c>
      <c r="EM2" s="140"/>
      <c r="EN2" s="140"/>
      <c r="EO2" s="140" t="s">
        <v>73</v>
      </c>
      <c r="EP2" s="140" t="s">
        <v>74</v>
      </c>
      <c r="EQ2" s="141" t="s">
        <v>75</v>
      </c>
      <c r="ER2" s="140" t="s">
        <v>76</v>
      </c>
    </row>
    <row r="3" spans="1:148" x14ac:dyDescent="0.2">
      <c r="A3" s="150">
        <v>1</v>
      </c>
      <c r="B3" s="151" t="s">
        <v>267</v>
      </c>
      <c r="C3" s="152">
        <v>11.422499999999999</v>
      </c>
      <c r="D3" s="45" t="s">
        <v>110</v>
      </c>
      <c r="E3" s="14">
        <v>2</v>
      </c>
      <c r="F3" s="44">
        <v>37167</v>
      </c>
      <c r="G3" s="15">
        <v>24</v>
      </c>
      <c r="H3" s="15" t="s">
        <v>336</v>
      </c>
      <c r="I3" s="15">
        <v>21.578082191780823</v>
      </c>
      <c r="J3" s="15" t="s">
        <v>331</v>
      </c>
      <c r="K3" s="14">
        <v>75</v>
      </c>
      <c r="L3" s="14">
        <v>214</v>
      </c>
      <c r="M3" s="14">
        <v>4.6500000000000004</v>
      </c>
      <c r="N3" s="81">
        <v>1</v>
      </c>
      <c r="O3" s="167">
        <v>0</v>
      </c>
      <c r="P3" s="168">
        <v>0</v>
      </c>
      <c r="Q3" s="168">
        <v>0</v>
      </c>
      <c r="R3" s="168">
        <v>0.89337641357027464</v>
      </c>
      <c r="S3" s="168">
        <v>0.94997421351211964</v>
      </c>
      <c r="T3" s="169">
        <v>0.94997421351211964</v>
      </c>
      <c r="U3" s="169">
        <v>0.94997421351211964</v>
      </c>
      <c r="V3" s="169">
        <v>2.8997180829641561E-2</v>
      </c>
      <c r="W3" s="169">
        <v>7.2058259869681868E-2</v>
      </c>
      <c r="X3" s="169">
        <v>7.2058259869681868E-2</v>
      </c>
      <c r="Y3" s="18">
        <v>7.2058259869681868E-2</v>
      </c>
      <c r="Z3" s="19">
        <v>19.923287671232877</v>
      </c>
      <c r="AA3" s="20">
        <v>91.544436863420742</v>
      </c>
      <c r="AB3" s="71">
        <v>0.71557562076749437</v>
      </c>
      <c r="AC3" s="102">
        <v>14.334630350194553</v>
      </c>
      <c r="AD3" s="71">
        <v>0.79</v>
      </c>
      <c r="AE3" s="71">
        <v>7.0000000000000007E-2</v>
      </c>
      <c r="AF3" s="71">
        <v>2.5000000000000001E-2</v>
      </c>
      <c r="AG3" s="70">
        <v>0.56499999999999995</v>
      </c>
      <c r="AH3" s="20">
        <v>4.5</v>
      </c>
      <c r="AI3" s="20">
        <v>9.5238095238095233E-2</v>
      </c>
      <c r="AJ3" s="75">
        <v>1.4</v>
      </c>
      <c r="AK3" s="21">
        <v>5</v>
      </c>
      <c r="AL3" s="21">
        <v>10</v>
      </c>
      <c r="AM3" s="21">
        <v>9</v>
      </c>
      <c r="AN3" s="21">
        <v>6</v>
      </c>
      <c r="AO3" s="21">
        <v>9</v>
      </c>
      <c r="AP3" s="21">
        <v>8</v>
      </c>
      <c r="AQ3" s="217">
        <v>2</v>
      </c>
      <c r="AR3" s="21">
        <v>3</v>
      </c>
      <c r="AS3" s="21">
        <v>0</v>
      </c>
      <c r="AT3" s="21">
        <v>0</v>
      </c>
      <c r="AU3" s="21">
        <v>10</v>
      </c>
      <c r="AV3" s="21">
        <v>0</v>
      </c>
      <c r="AW3" s="21">
        <v>12.459999999999999</v>
      </c>
      <c r="AX3" s="21">
        <v>9.3449999999999989</v>
      </c>
      <c r="AY3" s="21">
        <v>0.1875</v>
      </c>
      <c r="AZ3" s="130">
        <v>0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73"/>
      <c r="BO3" s="61"/>
      <c r="BP3" s="61"/>
      <c r="BQ3" s="72"/>
      <c r="BR3" s="61"/>
      <c r="BS3" s="22"/>
      <c r="BT3" s="23">
        <v>1</v>
      </c>
      <c r="BU3" s="23"/>
      <c r="BV3" s="23"/>
      <c r="BW3" s="23"/>
      <c r="BX3" s="23"/>
      <c r="BY3" s="23"/>
      <c r="BZ3" s="74"/>
      <c r="CA3" s="74"/>
      <c r="CB3" s="74"/>
      <c r="CC3" s="23"/>
      <c r="CD3" s="23">
        <v>1</v>
      </c>
      <c r="CE3" s="55"/>
      <c r="CF3" s="73"/>
      <c r="CG3" s="61"/>
      <c r="CH3" s="61"/>
      <c r="CI3" s="73"/>
      <c r="CJ3" s="62"/>
      <c r="CK3" s="22"/>
      <c r="CL3" s="23">
        <v>1</v>
      </c>
      <c r="CM3" s="23"/>
      <c r="CN3" s="23"/>
      <c r="CO3" s="23"/>
      <c r="CP3" s="23"/>
      <c r="CQ3" s="23"/>
      <c r="CR3" s="24"/>
      <c r="CS3" s="24"/>
      <c r="CT3" s="23"/>
      <c r="CU3" s="23"/>
      <c r="CV3" s="23">
        <v>1</v>
      </c>
      <c r="CW3" s="55"/>
      <c r="CX3" s="73"/>
      <c r="CY3" s="61"/>
      <c r="CZ3" s="61"/>
      <c r="DA3" s="73"/>
      <c r="DB3" s="62"/>
      <c r="DC3" s="22">
        <v>4424</v>
      </c>
      <c r="DD3" s="23">
        <v>4952</v>
      </c>
      <c r="DE3" s="23">
        <v>44</v>
      </c>
      <c r="DF3" s="23">
        <v>6</v>
      </c>
      <c r="DG3" s="23">
        <v>443</v>
      </c>
      <c r="DH3" s="23">
        <v>317</v>
      </c>
      <c r="DI3" s="23">
        <v>79</v>
      </c>
      <c r="DJ3" s="74">
        <v>5.9</v>
      </c>
      <c r="DK3" s="74">
        <v>2.5</v>
      </c>
      <c r="DL3" s="74">
        <v>56.5</v>
      </c>
      <c r="DM3" s="23">
        <v>72</v>
      </c>
      <c r="DN3" s="23">
        <v>2483</v>
      </c>
      <c r="DO3" s="55">
        <v>28</v>
      </c>
      <c r="DP3" s="73">
        <v>2.6</v>
      </c>
      <c r="DQ3" s="61">
        <v>0</v>
      </c>
      <c r="DR3" s="61">
        <v>0</v>
      </c>
      <c r="DS3" s="73">
        <v>0.36</v>
      </c>
      <c r="DT3" s="62">
        <v>3</v>
      </c>
      <c r="DU3" s="22">
        <v>3684</v>
      </c>
      <c r="DV3" s="23">
        <v>3878</v>
      </c>
      <c r="DW3" s="23">
        <v>41</v>
      </c>
      <c r="DX3" s="23">
        <v>6</v>
      </c>
      <c r="DY3" s="23">
        <v>390</v>
      </c>
      <c r="DZ3" s="23">
        <v>257</v>
      </c>
      <c r="EA3" s="23">
        <v>72.8</v>
      </c>
      <c r="EB3" s="24">
        <v>7</v>
      </c>
      <c r="EC3" s="24">
        <v>3.6</v>
      </c>
      <c r="ED3" s="24">
        <v>54.1</v>
      </c>
      <c r="EE3" s="23">
        <v>188</v>
      </c>
      <c r="EF3" s="23">
        <v>2609</v>
      </c>
      <c r="EG3" s="55">
        <v>42</v>
      </c>
      <c r="EH3" s="73">
        <v>4.5</v>
      </c>
      <c r="EI3" s="61">
        <v>0</v>
      </c>
      <c r="EJ3" s="61">
        <v>4</v>
      </c>
      <c r="EK3" s="73">
        <v>1.4</v>
      </c>
      <c r="EL3" s="62">
        <v>5</v>
      </c>
      <c r="EN3" s="10">
        <v>1</v>
      </c>
      <c r="EO3" s="17" t="s">
        <v>78</v>
      </c>
      <c r="EP3" s="6">
        <v>1</v>
      </c>
      <c r="EQ3" s="49">
        <v>43343</v>
      </c>
      <c r="ER3" s="48">
        <v>45043</v>
      </c>
    </row>
    <row r="4" spans="1:148" x14ac:dyDescent="0.2">
      <c r="A4" s="150">
        <v>2</v>
      </c>
      <c r="B4" s="151" t="s">
        <v>266</v>
      </c>
      <c r="C4" s="152">
        <v>10.877968750000001</v>
      </c>
      <c r="D4" s="45" t="s">
        <v>84</v>
      </c>
      <c r="E4" s="14">
        <v>1</v>
      </c>
      <c r="F4" s="44">
        <v>37097</v>
      </c>
      <c r="G4" s="15">
        <v>24.19178082191781</v>
      </c>
      <c r="H4" s="15" t="s">
        <v>336</v>
      </c>
      <c r="I4" s="15">
        <v>21.769863013698629</v>
      </c>
      <c r="J4" s="15" t="s">
        <v>352</v>
      </c>
      <c r="K4" s="14">
        <v>70</v>
      </c>
      <c r="L4" s="14">
        <v>204</v>
      </c>
      <c r="M4" s="14">
        <v>4.75</v>
      </c>
      <c r="N4" s="81">
        <v>1</v>
      </c>
      <c r="O4" s="167">
        <v>0</v>
      </c>
      <c r="P4" s="168">
        <v>0</v>
      </c>
      <c r="Q4" s="168">
        <v>3.3505154639175257E-2</v>
      </c>
      <c r="R4" s="168">
        <v>0.95801301005322292</v>
      </c>
      <c r="S4" s="168">
        <v>0.90846994535519121</v>
      </c>
      <c r="T4" s="169">
        <v>0.93324147770420707</v>
      </c>
      <c r="U4" s="169">
        <v>0.93324147770420707</v>
      </c>
      <c r="V4" s="169">
        <v>0.10726915520628684</v>
      </c>
      <c r="W4" s="169">
        <v>0.11354508944870391</v>
      </c>
      <c r="X4" s="169">
        <v>0.11354508944870391</v>
      </c>
      <c r="Y4" s="18">
        <v>0.11354508944870391</v>
      </c>
      <c r="Z4" s="19">
        <v>20.115068493150684</v>
      </c>
      <c r="AA4" s="20">
        <v>80.146714650747001</v>
      </c>
      <c r="AB4" s="71">
        <v>0.66363636363636369</v>
      </c>
      <c r="AC4" s="102">
        <v>13.571428571428571</v>
      </c>
      <c r="AD4" s="71">
        <v>0.78099999999999992</v>
      </c>
      <c r="AE4" s="71">
        <v>6.3E-2</v>
      </c>
      <c r="AF4" s="71">
        <v>0.02</v>
      </c>
      <c r="AG4" s="70">
        <v>0.5</v>
      </c>
      <c r="AH4" s="20">
        <v>9.1</v>
      </c>
      <c r="AI4" s="20">
        <v>0.24444444444444444</v>
      </c>
      <c r="AJ4" s="76">
        <v>3.53</v>
      </c>
      <c r="AK4" s="21">
        <v>4</v>
      </c>
      <c r="AL4" s="21">
        <v>8</v>
      </c>
      <c r="AM4" s="21">
        <v>8</v>
      </c>
      <c r="AN4" s="21">
        <v>4</v>
      </c>
      <c r="AO4" s="21">
        <v>10</v>
      </c>
      <c r="AP4" s="21">
        <v>5</v>
      </c>
      <c r="AQ4" s="21">
        <v>4</v>
      </c>
      <c r="AR4" s="21">
        <v>10</v>
      </c>
      <c r="AS4" s="21">
        <v>7</v>
      </c>
      <c r="AT4" s="21">
        <v>8</v>
      </c>
      <c r="AU4" s="21">
        <v>10</v>
      </c>
      <c r="AV4" s="21">
        <v>0</v>
      </c>
      <c r="AW4" s="21">
        <v>10.4</v>
      </c>
      <c r="AX4" s="21">
        <v>8.32</v>
      </c>
      <c r="AY4" s="21">
        <v>1.0874999999999999</v>
      </c>
      <c r="AZ4" s="130">
        <v>0.54374999999999996</v>
      </c>
      <c r="BA4" s="103"/>
      <c r="BB4" s="23">
        <v>1</v>
      </c>
      <c r="BC4" s="23"/>
      <c r="BD4" s="23"/>
      <c r="BE4" s="23"/>
      <c r="BF4" s="23"/>
      <c r="BG4" s="23"/>
      <c r="BH4" s="74"/>
      <c r="BI4" s="74"/>
      <c r="BJ4" s="74"/>
      <c r="BK4" s="23"/>
      <c r="BL4" s="23">
        <v>1</v>
      </c>
      <c r="BM4" s="55"/>
      <c r="BN4" s="73"/>
      <c r="BO4" s="61"/>
      <c r="BP4" s="61"/>
      <c r="BQ4" s="72"/>
      <c r="BR4" s="61"/>
      <c r="BS4" s="22"/>
      <c r="BT4" s="23">
        <v>1</v>
      </c>
      <c r="BU4" s="23"/>
      <c r="BV4" s="23"/>
      <c r="BW4" s="23"/>
      <c r="BX4" s="23"/>
      <c r="BY4" s="23"/>
      <c r="BZ4" s="74"/>
      <c r="CA4" s="74"/>
      <c r="CB4" s="74"/>
      <c r="CC4" s="23"/>
      <c r="CD4" s="23">
        <v>1</v>
      </c>
      <c r="CE4" s="55"/>
      <c r="CF4" s="73"/>
      <c r="CG4" s="61"/>
      <c r="CH4" s="61"/>
      <c r="CI4" s="73"/>
      <c r="CJ4" s="62"/>
      <c r="CK4" s="22">
        <v>156</v>
      </c>
      <c r="CL4" s="23">
        <v>4656</v>
      </c>
      <c r="CM4" s="23">
        <v>1</v>
      </c>
      <c r="CN4" s="23">
        <v>0</v>
      </c>
      <c r="CO4" s="23">
        <v>22</v>
      </c>
      <c r="CP4" s="23">
        <v>13</v>
      </c>
      <c r="CQ4" s="23">
        <v>85</v>
      </c>
      <c r="CR4" s="24">
        <v>4.5</v>
      </c>
      <c r="CS4" s="24">
        <v>9.6999999999999993</v>
      </c>
      <c r="CT4" s="23">
        <v>50</v>
      </c>
      <c r="CU4" s="23">
        <v>7</v>
      </c>
      <c r="CV4" s="23">
        <v>2499</v>
      </c>
      <c r="CW4" s="55">
        <v>6</v>
      </c>
      <c r="CX4" s="73">
        <v>1.2</v>
      </c>
      <c r="CY4" s="61">
        <v>0</v>
      </c>
      <c r="CZ4" s="61">
        <v>0</v>
      </c>
      <c r="DA4" s="73">
        <v>0.33</v>
      </c>
      <c r="DB4" s="62">
        <v>1</v>
      </c>
      <c r="DC4" s="22">
        <v>4860</v>
      </c>
      <c r="DD4" s="23">
        <v>5073</v>
      </c>
      <c r="DE4" s="23">
        <v>47</v>
      </c>
      <c r="DF4" s="23">
        <v>7</v>
      </c>
      <c r="DG4" s="23">
        <v>550</v>
      </c>
      <c r="DH4" s="23">
        <v>365</v>
      </c>
      <c r="DI4" s="23">
        <v>78.099999999999994</v>
      </c>
      <c r="DJ4" s="74">
        <v>6.3</v>
      </c>
      <c r="DK4" s="74">
        <v>2</v>
      </c>
      <c r="DL4" s="74">
        <v>47.3</v>
      </c>
      <c r="DM4" s="23">
        <v>273</v>
      </c>
      <c r="DN4" s="23">
        <v>2545</v>
      </c>
      <c r="DO4" s="55">
        <v>45</v>
      </c>
      <c r="DP4" s="73">
        <v>6.1</v>
      </c>
      <c r="DQ4" s="61">
        <v>3</v>
      </c>
      <c r="DR4" s="61">
        <v>11</v>
      </c>
      <c r="DS4" s="73">
        <v>2.87</v>
      </c>
      <c r="DT4" s="62">
        <v>14</v>
      </c>
      <c r="DU4" s="22">
        <v>3325</v>
      </c>
      <c r="DV4" s="23">
        <v>3660</v>
      </c>
      <c r="DW4" s="23">
        <v>32</v>
      </c>
      <c r="DX4" s="23">
        <v>5</v>
      </c>
      <c r="DY4" s="23">
        <v>380</v>
      </c>
      <c r="DZ4" s="23">
        <v>245</v>
      </c>
      <c r="EA4" s="23">
        <v>77.400000000000006</v>
      </c>
      <c r="EB4" s="24">
        <v>5.7</v>
      </c>
      <c r="EC4" s="24">
        <v>2</v>
      </c>
      <c r="ED4" s="24">
        <v>50</v>
      </c>
      <c r="EE4" s="23">
        <v>311</v>
      </c>
      <c r="EF4" s="23">
        <v>2739</v>
      </c>
      <c r="EG4" s="55">
        <v>34</v>
      </c>
      <c r="EH4" s="73">
        <v>9.1</v>
      </c>
      <c r="EI4" s="61">
        <v>4</v>
      </c>
      <c r="EJ4" s="61">
        <v>6</v>
      </c>
      <c r="EK4" s="73">
        <v>3.53</v>
      </c>
      <c r="EL4" s="62">
        <v>11</v>
      </c>
      <c r="EN4" s="10">
        <v>2</v>
      </c>
      <c r="EO4" s="17" t="s">
        <v>79</v>
      </c>
      <c r="EP4" s="6">
        <v>1</v>
      </c>
      <c r="EQ4" s="49">
        <v>43708</v>
      </c>
    </row>
    <row r="5" spans="1:148" x14ac:dyDescent="0.2">
      <c r="A5" s="150">
        <v>3</v>
      </c>
      <c r="B5" s="151" t="s">
        <v>268</v>
      </c>
      <c r="C5" s="152">
        <v>8.8078125000000007</v>
      </c>
      <c r="D5" s="45" t="s">
        <v>100</v>
      </c>
      <c r="E5" s="14">
        <v>1</v>
      </c>
      <c r="F5" s="44">
        <v>37398</v>
      </c>
      <c r="G5" s="15">
        <v>23.367123287671234</v>
      </c>
      <c r="H5" s="15" t="s">
        <v>336</v>
      </c>
      <c r="I5" s="15">
        <v>20.945205479452056</v>
      </c>
      <c r="J5" s="15" t="s">
        <v>328</v>
      </c>
      <c r="K5" s="14">
        <v>76</v>
      </c>
      <c r="L5" s="14">
        <v>244</v>
      </c>
      <c r="M5" s="14">
        <v>4.3</v>
      </c>
      <c r="N5" s="81">
        <v>1</v>
      </c>
      <c r="O5" s="167">
        <v>0</v>
      </c>
      <c r="P5" s="168">
        <v>0</v>
      </c>
      <c r="Q5" s="168">
        <v>5.9432093330398419E-3</v>
      </c>
      <c r="R5" s="168">
        <v>0.15950363196125908</v>
      </c>
      <c r="S5" s="168">
        <v>0.87731958762886597</v>
      </c>
      <c r="T5" s="169">
        <v>0.87731958762886597</v>
      </c>
      <c r="U5" s="169">
        <v>0.87731958762886597</v>
      </c>
      <c r="V5" s="169">
        <v>0.14837325706113694</v>
      </c>
      <c r="W5" s="169">
        <v>0.26251840942562593</v>
      </c>
      <c r="X5" s="169">
        <v>0.26251840942562593</v>
      </c>
      <c r="Y5" s="18">
        <v>0.26251840942562593</v>
      </c>
      <c r="Z5" s="19">
        <v>20.304109589041097</v>
      </c>
      <c r="AA5" s="20">
        <v>142.74010098862146</v>
      </c>
      <c r="AB5" s="71">
        <v>0.58730158730158732</v>
      </c>
      <c r="AC5" s="102">
        <v>14.588571428571429</v>
      </c>
      <c r="AD5" s="71">
        <v>0.66700000000000004</v>
      </c>
      <c r="AE5" s="71">
        <v>6.2E-2</v>
      </c>
      <c r="AF5" s="71">
        <v>3.3000000000000002E-2</v>
      </c>
      <c r="AG5" s="70">
        <v>0.42200000000000004</v>
      </c>
      <c r="AH5" s="20">
        <v>8.3000000000000007</v>
      </c>
      <c r="AI5" s="20">
        <v>0.40206185567010311</v>
      </c>
      <c r="AJ5" s="76">
        <v>4.58</v>
      </c>
      <c r="AK5" s="21">
        <v>4</v>
      </c>
      <c r="AL5" s="21">
        <v>10</v>
      </c>
      <c r="AM5" s="21">
        <v>0</v>
      </c>
      <c r="AN5" s="21">
        <v>4</v>
      </c>
      <c r="AO5" s="21">
        <v>5</v>
      </c>
      <c r="AP5" s="21">
        <v>0</v>
      </c>
      <c r="AQ5" s="21">
        <v>9</v>
      </c>
      <c r="AR5" s="21">
        <v>10</v>
      </c>
      <c r="AS5" s="21">
        <v>10</v>
      </c>
      <c r="AT5" s="21">
        <v>10</v>
      </c>
      <c r="AU5" s="21">
        <v>10</v>
      </c>
      <c r="AV5" s="21">
        <v>0</v>
      </c>
      <c r="AW5" s="21">
        <v>5.95</v>
      </c>
      <c r="AX5" s="21">
        <v>5.95</v>
      </c>
      <c r="AY5" s="21">
        <v>1.4624999999999999</v>
      </c>
      <c r="AZ5" s="130">
        <v>0.73124999999999996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73"/>
      <c r="BO5" s="59"/>
      <c r="BP5" s="59"/>
      <c r="BQ5" s="80"/>
      <c r="BR5" s="59"/>
      <c r="BS5" s="25"/>
      <c r="BT5" s="26">
        <v>1</v>
      </c>
      <c r="BU5" s="26"/>
      <c r="BV5" s="26"/>
      <c r="BW5" s="26"/>
      <c r="BX5" s="26"/>
      <c r="BY5" s="26"/>
      <c r="BZ5" s="78"/>
      <c r="CA5" s="78"/>
      <c r="CB5" s="78"/>
      <c r="CC5" s="26"/>
      <c r="CD5" s="26">
        <v>1</v>
      </c>
      <c r="CE5" s="56"/>
      <c r="CF5" s="73"/>
      <c r="CG5" s="59"/>
      <c r="CH5" s="59"/>
      <c r="CI5" s="79"/>
      <c r="CJ5" s="60"/>
      <c r="CK5" s="25">
        <v>27</v>
      </c>
      <c r="CL5" s="26">
        <v>4543</v>
      </c>
      <c r="CM5" s="26">
        <v>1</v>
      </c>
      <c r="CN5" s="26">
        <v>1</v>
      </c>
      <c r="CO5" s="26">
        <v>2</v>
      </c>
      <c r="CP5" s="26">
        <v>1</v>
      </c>
      <c r="CQ5" s="26">
        <v>50</v>
      </c>
      <c r="CR5" s="27">
        <v>0</v>
      </c>
      <c r="CS5" s="27">
        <v>0</v>
      </c>
      <c r="CT5" s="26">
        <v>100</v>
      </c>
      <c r="CU5" s="26">
        <v>61</v>
      </c>
      <c r="CV5" s="26">
        <v>1710</v>
      </c>
      <c r="CW5" s="56">
        <v>7</v>
      </c>
      <c r="CX5" s="73">
        <v>8.6999999999999993</v>
      </c>
      <c r="CY5" s="59">
        <v>0</v>
      </c>
      <c r="CZ5" s="59">
        <v>2</v>
      </c>
      <c r="DA5" s="79">
        <v>3.57</v>
      </c>
      <c r="DB5" s="60">
        <v>1</v>
      </c>
      <c r="DC5" s="25">
        <v>527</v>
      </c>
      <c r="DD5" s="26">
        <v>3304</v>
      </c>
      <c r="DE5" s="26">
        <v>6</v>
      </c>
      <c r="DF5" s="26">
        <v>5</v>
      </c>
      <c r="DG5" s="26">
        <v>63</v>
      </c>
      <c r="DH5" s="26">
        <v>37</v>
      </c>
      <c r="DI5" s="26">
        <v>66.7</v>
      </c>
      <c r="DJ5" s="78">
        <v>6.2</v>
      </c>
      <c r="DK5" s="78">
        <v>6.5</v>
      </c>
      <c r="DL5" s="78">
        <v>31.3</v>
      </c>
      <c r="DM5" s="26">
        <v>415</v>
      </c>
      <c r="DN5" s="26">
        <v>2797</v>
      </c>
      <c r="DO5" s="56">
        <v>50</v>
      </c>
      <c r="DP5" s="73">
        <v>8.3000000000000007</v>
      </c>
      <c r="DQ5" s="59">
        <v>3</v>
      </c>
      <c r="DR5" s="59">
        <v>15</v>
      </c>
      <c r="DS5" s="79">
        <v>4.58</v>
      </c>
      <c r="DT5" s="60">
        <v>10</v>
      </c>
      <c r="DU5" s="25">
        <v>2553</v>
      </c>
      <c r="DV5" s="26">
        <v>2910</v>
      </c>
      <c r="DW5" s="26">
        <v>17</v>
      </c>
      <c r="DX5" s="26">
        <v>9</v>
      </c>
      <c r="DY5" s="26">
        <v>330</v>
      </c>
      <c r="DZ5" s="26">
        <v>175</v>
      </c>
      <c r="EA5" s="26">
        <v>64.3</v>
      </c>
      <c r="EB5" s="27">
        <v>5.5</v>
      </c>
      <c r="EC5" s="27">
        <v>3.3</v>
      </c>
      <c r="ED5" s="27">
        <v>42.2</v>
      </c>
      <c r="EE5" s="26">
        <v>713</v>
      </c>
      <c r="EF5" s="26">
        <v>2716</v>
      </c>
      <c r="EG5" s="56">
        <v>97</v>
      </c>
      <c r="EH5" s="73">
        <v>7.4</v>
      </c>
      <c r="EI5" s="59">
        <v>9</v>
      </c>
      <c r="EJ5" s="59">
        <v>39</v>
      </c>
      <c r="EK5" s="79">
        <v>3.56</v>
      </c>
      <c r="EL5" s="60">
        <v>19</v>
      </c>
      <c r="EM5" s="52"/>
      <c r="EN5" s="4">
        <v>3</v>
      </c>
      <c r="EO5" s="17" t="s">
        <v>81</v>
      </c>
      <c r="EP5" s="6">
        <v>0.9</v>
      </c>
      <c r="EQ5" s="49">
        <v>44075</v>
      </c>
    </row>
    <row r="6" spans="1:148" x14ac:dyDescent="0.2">
      <c r="A6" s="150">
        <v>4</v>
      </c>
      <c r="B6" s="151" t="s">
        <v>269</v>
      </c>
      <c r="C6" s="152">
        <v>7.5009375</v>
      </c>
      <c r="D6" s="45" t="s">
        <v>142</v>
      </c>
      <c r="E6" s="14">
        <v>1</v>
      </c>
      <c r="F6" s="44">
        <v>36338</v>
      </c>
      <c r="G6" s="15">
        <v>26.271232876712329</v>
      </c>
      <c r="H6" s="15" t="s">
        <v>355</v>
      </c>
      <c r="I6" s="15">
        <v>23.849315068493151</v>
      </c>
      <c r="J6" s="15" t="s">
        <v>329</v>
      </c>
      <c r="K6" s="14">
        <v>76</v>
      </c>
      <c r="L6" s="14">
        <v>229</v>
      </c>
      <c r="M6" s="14">
        <v>4.75</v>
      </c>
      <c r="N6" s="81">
        <v>2</v>
      </c>
      <c r="O6" s="167">
        <v>0</v>
      </c>
      <c r="P6" s="168">
        <v>7.7511296489398682E-2</v>
      </c>
      <c r="Q6" s="168">
        <v>0.1796875</v>
      </c>
      <c r="R6" s="168">
        <v>0.96385952949198772</v>
      </c>
      <c r="S6" s="168">
        <v>0.8929889298892989</v>
      </c>
      <c r="T6" s="169">
        <v>0.92842422969064331</v>
      </c>
      <c r="U6" s="169">
        <v>0.92842422969064331</v>
      </c>
      <c r="V6" s="169">
        <v>0.18661844484629295</v>
      </c>
      <c r="W6" s="169">
        <v>6.4814814814814811E-2</v>
      </c>
      <c r="X6" s="169">
        <v>0.12571662983055387</v>
      </c>
      <c r="Y6" s="18">
        <v>0.12571662983055387</v>
      </c>
      <c r="Z6" s="19">
        <v>22.194520547945206</v>
      </c>
      <c r="AA6" s="20">
        <v>89.968615955985598</v>
      </c>
      <c r="AB6" s="71">
        <v>0.65909090909090906</v>
      </c>
      <c r="AC6" s="102">
        <v>13.010752688172044</v>
      </c>
      <c r="AD6" s="71">
        <v>0.75599999999999989</v>
      </c>
      <c r="AE6" s="71">
        <v>4.0999999999999995E-2</v>
      </c>
      <c r="AF6" s="71">
        <v>2.6000000000000002E-2</v>
      </c>
      <c r="AG6" s="70">
        <v>0.48700000000000004</v>
      </c>
      <c r="AH6" s="20">
        <v>5.3</v>
      </c>
      <c r="AI6" s="20">
        <v>0.18367346938775511</v>
      </c>
      <c r="AJ6" s="76">
        <v>3.2</v>
      </c>
      <c r="AK6" s="21">
        <v>0</v>
      </c>
      <c r="AL6" s="21">
        <v>7</v>
      </c>
      <c r="AM6" s="21">
        <v>5</v>
      </c>
      <c r="AN6" s="21">
        <v>0</v>
      </c>
      <c r="AO6" s="21">
        <v>8</v>
      </c>
      <c r="AP6" s="21">
        <v>4</v>
      </c>
      <c r="AQ6" s="21">
        <v>5</v>
      </c>
      <c r="AR6" s="21">
        <v>4</v>
      </c>
      <c r="AS6" s="21">
        <v>4</v>
      </c>
      <c r="AT6" s="21">
        <v>7</v>
      </c>
      <c r="AU6" s="21">
        <v>6</v>
      </c>
      <c r="AV6" s="21">
        <v>0</v>
      </c>
      <c r="AW6" s="21">
        <v>7.08</v>
      </c>
      <c r="AX6" s="21">
        <v>7.08</v>
      </c>
      <c r="AY6" s="21">
        <v>0.75</v>
      </c>
      <c r="AZ6" s="130">
        <v>0.5625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73"/>
      <c r="BO6" s="59"/>
      <c r="BP6" s="59"/>
      <c r="BQ6" s="80"/>
      <c r="BR6" s="59"/>
      <c r="BS6" s="25">
        <v>223</v>
      </c>
      <c r="BT6" s="26">
        <v>2877</v>
      </c>
      <c r="BU6" s="26">
        <v>2</v>
      </c>
      <c r="BV6" s="26">
        <v>2</v>
      </c>
      <c r="BW6" s="26">
        <v>47</v>
      </c>
      <c r="BX6" s="26">
        <v>28</v>
      </c>
      <c r="BY6" s="26">
        <v>72.099999999999994</v>
      </c>
      <c r="BZ6" s="78">
        <v>2.1</v>
      </c>
      <c r="CA6" s="78">
        <v>10.3</v>
      </c>
      <c r="CB6" s="78">
        <v>33.299999999999997</v>
      </c>
      <c r="CC6" s="26">
        <v>253</v>
      </c>
      <c r="CD6" s="26">
        <v>2659</v>
      </c>
      <c r="CE6" s="56">
        <v>46</v>
      </c>
      <c r="CF6" s="73">
        <v>5.5</v>
      </c>
      <c r="CG6" s="59">
        <v>3</v>
      </c>
      <c r="CH6" s="59">
        <v>14</v>
      </c>
      <c r="CI6" s="79">
        <v>4.7</v>
      </c>
      <c r="CJ6" s="60">
        <v>5</v>
      </c>
      <c r="CK6" s="25">
        <v>414</v>
      </c>
      <c r="CL6" s="26">
        <v>2304</v>
      </c>
      <c r="CM6" s="26">
        <v>1</v>
      </c>
      <c r="CN6" s="26">
        <v>0</v>
      </c>
      <c r="CO6" s="26">
        <v>54</v>
      </c>
      <c r="CP6" s="26">
        <v>32</v>
      </c>
      <c r="CQ6" s="26">
        <v>66.7</v>
      </c>
      <c r="CR6" s="27">
        <v>5.5</v>
      </c>
      <c r="CS6" s="27">
        <v>1.5</v>
      </c>
      <c r="CT6" s="26">
        <v>66.7</v>
      </c>
      <c r="CU6" s="26">
        <v>286</v>
      </c>
      <c r="CV6" s="26">
        <v>1739</v>
      </c>
      <c r="CW6" s="56">
        <v>79</v>
      </c>
      <c r="CX6" s="73">
        <v>3.6</v>
      </c>
      <c r="CY6" s="59">
        <v>3</v>
      </c>
      <c r="CZ6" s="59">
        <v>11</v>
      </c>
      <c r="DA6" s="79">
        <v>2.0499999999999998</v>
      </c>
      <c r="DB6" s="60">
        <v>8</v>
      </c>
      <c r="DC6" s="25">
        <v>2827</v>
      </c>
      <c r="DD6" s="26">
        <v>2933</v>
      </c>
      <c r="DE6" s="26">
        <v>24</v>
      </c>
      <c r="DF6" s="26">
        <v>13</v>
      </c>
      <c r="DG6" s="26">
        <v>352</v>
      </c>
      <c r="DH6" s="26">
        <v>232</v>
      </c>
      <c r="DI6" s="26">
        <v>74.8</v>
      </c>
      <c r="DJ6" s="78">
        <v>4.0999999999999996</v>
      </c>
      <c r="DK6" s="78">
        <v>2.6</v>
      </c>
      <c r="DL6" s="78">
        <v>41.2</v>
      </c>
      <c r="DM6" s="26">
        <v>516</v>
      </c>
      <c r="DN6" s="26">
        <v>2765</v>
      </c>
      <c r="DO6" s="56">
        <v>98</v>
      </c>
      <c r="DP6" s="73">
        <v>5.3</v>
      </c>
      <c r="DQ6" s="59">
        <v>9</v>
      </c>
      <c r="DR6" s="59">
        <v>18</v>
      </c>
      <c r="DS6" s="79">
        <v>3.2</v>
      </c>
      <c r="DT6" s="60">
        <v>18</v>
      </c>
      <c r="DU6" s="25">
        <v>2420</v>
      </c>
      <c r="DV6" s="26">
        <v>2710</v>
      </c>
      <c r="DW6" s="26">
        <v>19</v>
      </c>
      <c r="DX6" s="26">
        <v>10</v>
      </c>
      <c r="DY6" s="26">
        <v>286</v>
      </c>
      <c r="DZ6" s="26">
        <v>186</v>
      </c>
      <c r="EA6" s="26">
        <v>75.599999999999994</v>
      </c>
      <c r="EB6" s="27">
        <v>2.2999999999999998</v>
      </c>
      <c r="EC6" s="27">
        <v>3.6</v>
      </c>
      <c r="ED6" s="27">
        <v>48.7</v>
      </c>
      <c r="EE6" s="26">
        <v>119</v>
      </c>
      <c r="EF6" s="26">
        <v>1836</v>
      </c>
      <c r="EG6" s="56">
        <v>45</v>
      </c>
      <c r="EH6" s="73">
        <v>2.6</v>
      </c>
      <c r="EI6" s="59">
        <v>2</v>
      </c>
      <c r="EJ6" s="59">
        <v>2</v>
      </c>
      <c r="EK6" s="79">
        <v>1.91</v>
      </c>
      <c r="EL6" s="60">
        <v>2</v>
      </c>
      <c r="EM6" s="52"/>
      <c r="EN6" s="4">
        <v>4</v>
      </c>
      <c r="EO6" s="17" t="s">
        <v>83</v>
      </c>
      <c r="EP6" s="6">
        <v>0.9</v>
      </c>
      <c r="EQ6" s="49">
        <v>44439</v>
      </c>
    </row>
    <row r="7" spans="1:148" x14ac:dyDescent="0.2">
      <c r="A7" s="150">
        <v>5</v>
      </c>
      <c r="B7" s="151" t="s">
        <v>274</v>
      </c>
      <c r="C7" s="152">
        <v>6.1709375000000009</v>
      </c>
      <c r="D7" s="45" t="s">
        <v>147</v>
      </c>
      <c r="E7" s="14">
        <v>3</v>
      </c>
      <c r="F7" s="44">
        <v>36962</v>
      </c>
      <c r="G7" s="15">
        <v>24.561643835616437</v>
      </c>
      <c r="H7" s="15" t="s">
        <v>349</v>
      </c>
      <c r="I7" s="15">
        <v>22.139726027397259</v>
      </c>
      <c r="J7" s="15" t="s">
        <v>329</v>
      </c>
      <c r="K7" s="14">
        <v>74</v>
      </c>
      <c r="L7" s="14">
        <v>207</v>
      </c>
      <c r="M7" s="85">
        <v>4.5199999999999996</v>
      </c>
      <c r="N7" s="81">
        <v>7</v>
      </c>
      <c r="O7" s="167">
        <v>0</v>
      </c>
      <c r="P7" s="168">
        <v>0.84901800327332244</v>
      </c>
      <c r="Q7" s="168">
        <v>0.91798267957208357</v>
      </c>
      <c r="R7" s="168">
        <v>0.70956521739130429</v>
      </c>
      <c r="S7" s="168">
        <v>0.9416709118695874</v>
      </c>
      <c r="T7" s="169">
        <v>0.9416709118695874</v>
      </c>
      <c r="U7" s="169">
        <v>0.84750382068262864</v>
      </c>
      <c r="V7" s="169">
        <v>0.19714399047996828</v>
      </c>
      <c r="W7" s="169">
        <v>0.20373891001267427</v>
      </c>
      <c r="X7" s="169">
        <v>0.20373891001267427</v>
      </c>
      <c r="Y7" s="18">
        <v>0.18336501901140684</v>
      </c>
      <c r="Z7" s="19">
        <v>18.482191780821918</v>
      </c>
      <c r="AA7" s="20">
        <v>99.185137991899225</v>
      </c>
      <c r="AB7" s="71">
        <v>0.63596491228070173</v>
      </c>
      <c r="AC7" s="102">
        <v>13.846441947565543</v>
      </c>
      <c r="AD7" s="71">
        <v>0.74199999999999999</v>
      </c>
      <c r="AE7" s="71">
        <v>6.8000000000000005E-2</v>
      </c>
      <c r="AF7" s="71">
        <v>2.6000000000000002E-2</v>
      </c>
      <c r="AG7" s="70">
        <v>0.51900000000000002</v>
      </c>
      <c r="AH7" s="20">
        <v>5.6</v>
      </c>
      <c r="AI7" s="20">
        <v>0.17948717948717949</v>
      </c>
      <c r="AJ7" s="76">
        <v>2.3199999999999998</v>
      </c>
      <c r="AK7" s="21">
        <v>9</v>
      </c>
      <c r="AL7" s="21">
        <v>9</v>
      </c>
      <c r="AM7" s="21">
        <v>4</v>
      </c>
      <c r="AN7" s="21">
        <v>5</v>
      </c>
      <c r="AO7" s="21">
        <v>8</v>
      </c>
      <c r="AP7" s="21">
        <v>6</v>
      </c>
      <c r="AQ7" s="21">
        <v>7</v>
      </c>
      <c r="AR7" s="21">
        <v>5</v>
      </c>
      <c r="AS7" s="21">
        <v>4</v>
      </c>
      <c r="AT7" s="21">
        <v>4</v>
      </c>
      <c r="AU7" s="21">
        <v>1</v>
      </c>
      <c r="AV7" s="21">
        <v>0</v>
      </c>
      <c r="AW7" s="21">
        <v>9.370000000000001</v>
      </c>
      <c r="AX7" s="21">
        <v>9.370000000000001</v>
      </c>
      <c r="AY7" s="21">
        <v>0.75</v>
      </c>
      <c r="AZ7" s="130">
        <v>0.5625</v>
      </c>
      <c r="BA7" s="104"/>
      <c r="BB7" s="26">
        <v>1</v>
      </c>
      <c r="BC7" s="26"/>
      <c r="BD7" s="26"/>
      <c r="BE7" s="26"/>
      <c r="BF7" s="26"/>
      <c r="BG7" s="26"/>
      <c r="BH7" s="78"/>
      <c r="BI7" s="78"/>
      <c r="BJ7" s="78"/>
      <c r="BK7" s="26"/>
      <c r="BL7" s="26">
        <v>1</v>
      </c>
      <c r="BM7" s="56"/>
      <c r="BN7" s="73"/>
      <c r="BO7" s="59"/>
      <c r="BP7" s="59"/>
      <c r="BQ7" s="80"/>
      <c r="BR7" s="59"/>
      <c r="BS7" s="25">
        <v>2075</v>
      </c>
      <c r="BT7" s="26">
        <v>2444</v>
      </c>
      <c r="BU7" s="26">
        <v>15</v>
      </c>
      <c r="BV7" s="26">
        <v>10</v>
      </c>
      <c r="BW7" s="26">
        <v>341</v>
      </c>
      <c r="BX7" s="26">
        <v>182</v>
      </c>
      <c r="BY7" s="26">
        <v>67</v>
      </c>
      <c r="BZ7" s="78">
        <v>3.9</v>
      </c>
      <c r="CA7" s="78">
        <v>3.5</v>
      </c>
      <c r="CB7" s="78">
        <v>38.299999999999997</v>
      </c>
      <c r="CC7" s="26">
        <v>709</v>
      </c>
      <c r="CD7" s="26">
        <v>2639</v>
      </c>
      <c r="CE7" s="56">
        <v>106</v>
      </c>
      <c r="CF7" s="73">
        <v>6.7</v>
      </c>
      <c r="CG7" s="59">
        <v>6</v>
      </c>
      <c r="CH7" s="59">
        <v>37</v>
      </c>
      <c r="CI7" s="79">
        <v>3.91</v>
      </c>
      <c r="CJ7" s="60">
        <v>28</v>
      </c>
      <c r="CK7" s="25">
        <v>1802</v>
      </c>
      <c r="CL7" s="26">
        <v>1963</v>
      </c>
      <c r="CM7" s="26">
        <v>10</v>
      </c>
      <c r="CN7" s="26">
        <v>4</v>
      </c>
      <c r="CO7" s="26">
        <v>242</v>
      </c>
      <c r="CP7" s="26">
        <v>145</v>
      </c>
      <c r="CQ7" s="26">
        <v>70.2</v>
      </c>
      <c r="CR7" s="27">
        <v>4.5999999999999996</v>
      </c>
      <c r="CS7" s="27">
        <v>2.6</v>
      </c>
      <c r="CT7" s="26">
        <v>39.1</v>
      </c>
      <c r="CU7" s="26">
        <v>649</v>
      </c>
      <c r="CV7" s="26">
        <v>2339</v>
      </c>
      <c r="CW7" s="56">
        <v>100</v>
      </c>
      <c r="CX7" s="73">
        <v>6.5</v>
      </c>
      <c r="CY7" s="59">
        <v>10</v>
      </c>
      <c r="CZ7" s="59">
        <v>20</v>
      </c>
      <c r="DA7" s="79">
        <v>2.59</v>
      </c>
      <c r="DB7" s="60">
        <v>18</v>
      </c>
      <c r="DC7" s="25">
        <v>2040</v>
      </c>
      <c r="DD7" s="26">
        <v>2875</v>
      </c>
      <c r="DE7" s="26">
        <v>16</v>
      </c>
      <c r="DF7" s="26">
        <v>6</v>
      </c>
      <c r="DG7" s="26">
        <v>228</v>
      </c>
      <c r="DH7" s="26">
        <v>145</v>
      </c>
      <c r="DI7" s="26">
        <v>71.8</v>
      </c>
      <c r="DJ7" s="78">
        <v>6.8</v>
      </c>
      <c r="DK7" s="78">
        <v>4.8</v>
      </c>
      <c r="DL7" s="78">
        <v>41.1</v>
      </c>
      <c r="DM7" s="26">
        <v>497</v>
      </c>
      <c r="DN7" s="26">
        <v>2521</v>
      </c>
      <c r="DO7" s="56">
        <v>117</v>
      </c>
      <c r="DP7" s="73">
        <v>5.6</v>
      </c>
      <c r="DQ7" s="59">
        <v>9</v>
      </c>
      <c r="DR7" s="59">
        <v>21</v>
      </c>
      <c r="DS7" s="79">
        <v>2.3199999999999998</v>
      </c>
      <c r="DT7" s="60">
        <v>21</v>
      </c>
      <c r="DU7" s="25">
        <v>3697</v>
      </c>
      <c r="DV7" s="26">
        <v>3926</v>
      </c>
      <c r="DW7" s="26">
        <v>32</v>
      </c>
      <c r="DX7" s="26">
        <v>8</v>
      </c>
      <c r="DY7" s="26">
        <v>420</v>
      </c>
      <c r="DZ7" s="26">
        <v>267</v>
      </c>
      <c r="EA7" s="26">
        <v>74.2</v>
      </c>
      <c r="EB7" s="27">
        <v>4.8</v>
      </c>
      <c r="EC7" s="27">
        <v>3</v>
      </c>
      <c r="ED7" s="27">
        <v>51.9</v>
      </c>
      <c r="EE7" s="26">
        <v>643</v>
      </c>
      <c r="EF7" s="26">
        <v>3156</v>
      </c>
      <c r="EG7" s="56">
        <v>117</v>
      </c>
      <c r="EH7" s="73">
        <v>5.5</v>
      </c>
      <c r="EI7" s="59">
        <v>9</v>
      </c>
      <c r="EJ7" s="59">
        <v>21</v>
      </c>
      <c r="EK7" s="79">
        <v>2.3199999999999998</v>
      </c>
      <c r="EL7" s="60">
        <v>21</v>
      </c>
      <c r="EM7" s="52"/>
      <c r="EN7" s="4">
        <v>5</v>
      </c>
      <c r="EO7" s="17" t="s">
        <v>85</v>
      </c>
      <c r="EP7" s="6">
        <v>0.85</v>
      </c>
      <c r="EQ7" s="49">
        <v>44809</v>
      </c>
    </row>
    <row r="8" spans="1:148" x14ac:dyDescent="0.2">
      <c r="A8" s="150">
        <v>6</v>
      </c>
      <c r="B8" s="151" t="s">
        <v>270</v>
      </c>
      <c r="C8" s="152">
        <v>5.5546875</v>
      </c>
      <c r="D8" s="45" t="s">
        <v>125</v>
      </c>
      <c r="E8" s="14">
        <v>1</v>
      </c>
      <c r="F8" s="44">
        <v>35808</v>
      </c>
      <c r="G8" s="15">
        <v>27.723287671232878</v>
      </c>
      <c r="H8" s="15" t="s">
        <v>348</v>
      </c>
      <c r="I8" s="15">
        <v>25.301369863013697</v>
      </c>
      <c r="J8" s="15" t="s">
        <v>329</v>
      </c>
      <c r="K8" s="14">
        <v>75</v>
      </c>
      <c r="L8" s="14">
        <v>217</v>
      </c>
      <c r="M8" s="14">
        <v>4.7</v>
      </c>
      <c r="N8" s="81">
        <v>3</v>
      </c>
      <c r="O8" s="167">
        <v>0</v>
      </c>
      <c r="P8" s="168">
        <v>0.57247976453274463</v>
      </c>
      <c r="Q8" s="168">
        <v>0.60851835070231086</v>
      </c>
      <c r="R8" s="168">
        <v>0.88210652304009574</v>
      </c>
      <c r="S8" s="168">
        <v>0.73956121726822366</v>
      </c>
      <c r="T8" s="169">
        <v>0.81083387015415975</v>
      </c>
      <c r="U8" s="169">
        <v>0.81083387015415975</v>
      </c>
      <c r="V8" s="169">
        <v>0.25619295958279009</v>
      </c>
      <c r="W8" s="169">
        <v>0.20596797671033479</v>
      </c>
      <c r="X8" s="169">
        <v>0.23108046814656244</v>
      </c>
      <c r="Y8" s="18">
        <v>0.23108046814656244</v>
      </c>
      <c r="Z8" s="19">
        <v>21.643835616438356</v>
      </c>
      <c r="AA8" s="20">
        <v>88.940240150944263</v>
      </c>
      <c r="AB8" s="71">
        <v>0.69184290030211482</v>
      </c>
      <c r="AC8" s="102">
        <v>13.689956331877729</v>
      </c>
      <c r="AD8" s="71">
        <v>0.76800000000000002</v>
      </c>
      <c r="AE8" s="71">
        <v>5.5999999999999994E-2</v>
      </c>
      <c r="AF8" s="71">
        <v>1.1000000000000001E-2</v>
      </c>
      <c r="AG8" s="70">
        <v>0.5</v>
      </c>
      <c r="AH8" s="20">
        <v>7.4</v>
      </c>
      <c r="AI8" s="20">
        <v>0.30232558139534882</v>
      </c>
      <c r="AJ8" s="76">
        <v>4.7</v>
      </c>
      <c r="AK8" s="21">
        <v>1</v>
      </c>
      <c r="AL8" s="21">
        <v>8</v>
      </c>
      <c r="AM8" s="21">
        <v>6</v>
      </c>
      <c r="AN8" s="21">
        <v>3</v>
      </c>
      <c r="AO8" s="21">
        <v>10</v>
      </c>
      <c r="AP8" s="21">
        <v>5</v>
      </c>
      <c r="AQ8" s="21">
        <v>8</v>
      </c>
      <c r="AR8" s="21">
        <v>8</v>
      </c>
      <c r="AS8" s="21">
        <v>10</v>
      </c>
      <c r="AT8" s="21">
        <v>10</v>
      </c>
      <c r="AU8" s="21">
        <v>3</v>
      </c>
      <c r="AV8" s="21">
        <v>0</v>
      </c>
      <c r="AW8" s="21">
        <v>9.4</v>
      </c>
      <c r="AX8" s="21">
        <v>9.4</v>
      </c>
      <c r="AY8" s="21">
        <v>1.35</v>
      </c>
      <c r="AZ8" s="130">
        <v>1.0125000000000002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>
        <v>55</v>
      </c>
      <c r="BL8" s="26">
        <v>2472</v>
      </c>
      <c r="BM8" s="56">
        <v>7</v>
      </c>
      <c r="BN8" s="73">
        <v>7.9</v>
      </c>
      <c r="BO8" s="59">
        <v>1</v>
      </c>
      <c r="BP8" s="59">
        <v>0</v>
      </c>
      <c r="BQ8" s="80">
        <v>0.71</v>
      </c>
      <c r="BR8" s="59">
        <v>1</v>
      </c>
      <c r="BS8" s="25">
        <v>1556</v>
      </c>
      <c r="BT8" s="26">
        <v>2718</v>
      </c>
      <c r="BU8" s="26">
        <v>13</v>
      </c>
      <c r="BV8" s="26">
        <v>2</v>
      </c>
      <c r="BW8" s="26">
        <v>163</v>
      </c>
      <c r="BX8" s="26">
        <v>99</v>
      </c>
      <c r="BY8" s="26">
        <v>73.7</v>
      </c>
      <c r="BZ8" s="78">
        <v>5.8</v>
      </c>
      <c r="CA8" s="78">
        <v>3.8</v>
      </c>
      <c r="CB8" s="78">
        <v>48.1</v>
      </c>
      <c r="CC8" s="26">
        <v>497</v>
      </c>
      <c r="CD8" s="26">
        <v>2577</v>
      </c>
      <c r="CE8" s="56">
        <v>112</v>
      </c>
      <c r="CF8" s="73">
        <v>4.4000000000000004</v>
      </c>
      <c r="CG8" s="59">
        <v>5</v>
      </c>
      <c r="CH8" s="59">
        <v>29</v>
      </c>
      <c r="CI8" s="79">
        <v>3.26</v>
      </c>
      <c r="CJ8" s="60">
        <v>16</v>
      </c>
      <c r="CK8" s="25">
        <v>1343</v>
      </c>
      <c r="CL8" s="26">
        <v>2207</v>
      </c>
      <c r="CM8" s="26">
        <v>9</v>
      </c>
      <c r="CN8" s="26">
        <v>5</v>
      </c>
      <c r="CO8" s="26">
        <v>153</v>
      </c>
      <c r="CP8" s="26">
        <v>98</v>
      </c>
      <c r="CQ8" s="26">
        <v>76.8</v>
      </c>
      <c r="CR8" s="27">
        <v>2.9</v>
      </c>
      <c r="CS8" s="27">
        <v>3.8</v>
      </c>
      <c r="CT8" s="26">
        <v>50</v>
      </c>
      <c r="CU8" s="26">
        <v>725</v>
      </c>
      <c r="CV8" s="26">
        <v>2809</v>
      </c>
      <c r="CW8" s="56">
        <v>105</v>
      </c>
      <c r="CX8" s="73">
        <v>6.9</v>
      </c>
      <c r="CY8" s="59">
        <v>9</v>
      </c>
      <c r="CZ8" s="59">
        <v>27</v>
      </c>
      <c r="DA8" s="79">
        <v>3.23</v>
      </c>
      <c r="DB8" s="60">
        <v>26</v>
      </c>
      <c r="DC8" s="25">
        <v>2948</v>
      </c>
      <c r="DD8" s="26">
        <v>3342</v>
      </c>
      <c r="DE8" s="26">
        <v>31</v>
      </c>
      <c r="DF8" s="26">
        <v>3</v>
      </c>
      <c r="DG8" s="26">
        <v>304</v>
      </c>
      <c r="DH8" s="26">
        <v>207</v>
      </c>
      <c r="DI8" s="26">
        <v>76.400000000000006</v>
      </c>
      <c r="DJ8" s="78">
        <v>5.6</v>
      </c>
      <c r="DK8" s="78">
        <v>2.1</v>
      </c>
      <c r="DL8" s="78">
        <v>41.5</v>
      </c>
      <c r="DM8" s="26">
        <v>786</v>
      </c>
      <c r="DN8" s="26">
        <v>3068</v>
      </c>
      <c r="DO8" s="56">
        <v>129</v>
      </c>
      <c r="DP8" s="73">
        <v>6.1</v>
      </c>
      <c r="DQ8" s="59">
        <v>5</v>
      </c>
      <c r="DR8" s="59">
        <v>39</v>
      </c>
      <c r="DS8" s="79">
        <v>4.7</v>
      </c>
      <c r="DT8" s="60">
        <v>27</v>
      </c>
      <c r="DU8" s="25">
        <v>3135</v>
      </c>
      <c r="DV8" s="26">
        <v>4239</v>
      </c>
      <c r="DW8" s="26">
        <v>27</v>
      </c>
      <c r="DX8" s="26">
        <v>2</v>
      </c>
      <c r="DY8" s="26">
        <v>331</v>
      </c>
      <c r="DZ8" s="26">
        <v>229</v>
      </c>
      <c r="EA8" s="26">
        <v>75.900000000000006</v>
      </c>
      <c r="EB8" s="27">
        <v>4.5999999999999996</v>
      </c>
      <c r="EC8" s="27">
        <v>1.1000000000000001</v>
      </c>
      <c r="ED8" s="27">
        <v>48.5</v>
      </c>
      <c r="EE8" s="26">
        <v>566</v>
      </c>
      <c r="EF8" s="26">
        <v>2748</v>
      </c>
      <c r="EG8" s="56">
        <v>79</v>
      </c>
      <c r="EH8" s="73">
        <v>7.4</v>
      </c>
      <c r="EI8" s="59">
        <v>5</v>
      </c>
      <c r="EJ8" s="59">
        <v>22</v>
      </c>
      <c r="EK8" s="79">
        <v>4.37</v>
      </c>
      <c r="EL8" s="60">
        <v>19</v>
      </c>
      <c r="EM8" s="52"/>
      <c r="EN8" s="4">
        <v>6</v>
      </c>
      <c r="EO8" s="17" t="s">
        <v>86</v>
      </c>
      <c r="EP8" s="6">
        <v>0.75</v>
      </c>
    </row>
    <row r="9" spans="1:148" x14ac:dyDescent="0.2">
      <c r="A9" s="150">
        <v>7</v>
      </c>
      <c r="B9" s="151" t="s">
        <v>279</v>
      </c>
      <c r="C9" s="152">
        <v>4.8650000000000002</v>
      </c>
      <c r="D9" s="45" t="s">
        <v>200</v>
      </c>
      <c r="E9" s="14">
        <v>6</v>
      </c>
      <c r="F9" s="44">
        <v>36242</v>
      </c>
      <c r="G9" s="15">
        <v>26.534246575342465</v>
      </c>
      <c r="H9" s="15" t="s">
        <v>348</v>
      </c>
      <c r="I9" s="15">
        <v>24.112328767123287</v>
      </c>
      <c r="J9" s="15" t="s">
        <v>327</v>
      </c>
      <c r="K9" s="14">
        <v>75</v>
      </c>
      <c r="L9" s="14">
        <v>220</v>
      </c>
      <c r="M9" s="14">
        <v>4.6399999999999997</v>
      </c>
      <c r="N9" s="81">
        <v>5</v>
      </c>
      <c r="O9" s="167">
        <v>0.20697734964852904</v>
      </c>
      <c r="P9" s="168">
        <v>0.62745901639344259</v>
      </c>
      <c r="Q9" s="168">
        <v>0.95954844778927562</v>
      </c>
      <c r="R9" s="168">
        <v>0.93210526315789477</v>
      </c>
      <c r="S9" s="168">
        <v>0.99583537481626649</v>
      </c>
      <c r="T9" s="169">
        <v>0.99583537481626649</v>
      </c>
      <c r="U9" s="169">
        <v>0.74687653111219987</v>
      </c>
      <c r="V9" s="169">
        <v>0.16961130742049471</v>
      </c>
      <c r="W9" s="169">
        <v>0.35113350125944587</v>
      </c>
      <c r="X9" s="169">
        <v>0.35113350125944587</v>
      </c>
      <c r="Y9" s="18">
        <v>0.2633501259445844</v>
      </c>
      <c r="Z9" s="19">
        <v>20.454794520547946</v>
      </c>
      <c r="AA9" s="20">
        <v>94.925032448206593</v>
      </c>
      <c r="AB9" s="71">
        <v>0.67764705882352938</v>
      </c>
      <c r="AC9" s="102">
        <v>12.207207207207206</v>
      </c>
      <c r="AD9" s="71">
        <v>0.79500000000000004</v>
      </c>
      <c r="AE9" s="71">
        <v>0.06</v>
      </c>
      <c r="AF9" s="71">
        <v>2.7000000000000003E-2</v>
      </c>
      <c r="AG9" s="70">
        <v>0.48</v>
      </c>
      <c r="AH9" s="20">
        <v>6.3</v>
      </c>
      <c r="AI9" s="20">
        <v>0.23636363636363636</v>
      </c>
      <c r="AJ9" s="76">
        <v>2.88</v>
      </c>
      <c r="AK9" s="21">
        <v>4</v>
      </c>
      <c r="AL9" s="21">
        <v>4</v>
      </c>
      <c r="AM9" s="21">
        <v>9</v>
      </c>
      <c r="AN9" s="21">
        <v>4</v>
      </c>
      <c r="AO9" s="21">
        <v>8</v>
      </c>
      <c r="AP9" s="21">
        <v>4</v>
      </c>
      <c r="AQ9" s="21">
        <v>9</v>
      </c>
      <c r="AR9" s="21">
        <v>6</v>
      </c>
      <c r="AS9" s="21">
        <v>7</v>
      </c>
      <c r="AT9" s="21">
        <v>6</v>
      </c>
      <c r="AU9" s="21">
        <v>1</v>
      </c>
      <c r="AV9" s="21">
        <v>0</v>
      </c>
      <c r="AW9" s="21">
        <v>8.629999999999999</v>
      </c>
      <c r="AX9" s="21">
        <v>8.629999999999999</v>
      </c>
      <c r="AY9" s="21">
        <v>1.05</v>
      </c>
      <c r="AZ9" s="130">
        <v>1.05</v>
      </c>
      <c r="BA9" s="104">
        <v>795</v>
      </c>
      <c r="BB9" s="26">
        <v>3841</v>
      </c>
      <c r="BC9" s="26">
        <v>8</v>
      </c>
      <c r="BD9" s="26">
        <v>2</v>
      </c>
      <c r="BE9" s="26">
        <v>117</v>
      </c>
      <c r="BF9" s="26">
        <v>59</v>
      </c>
      <c r="BG9" s="26">
        <v>64.599999999999994</v>
      </c>
      <c r="BH9" s="26">
        <v>5</v>
      </c>
      <c r="BI9" s="26">
        <v>7.8</v>
      </c>
      <c r="BJ9" s="78">
        <v>22.2</v>
      </c>
      <c r="BK9" s="26">
        <v>164</v>
      </c>
      <c r="BL9" s="26">
        <v>3031</v>
      </c>
      <c r="BM9" s="56">
        <v>11</v>
      </c>
      <c r="BN9" s="73">
        <v>6.3</v>
      </c>
      <c r="BO9" s="59">
        <v>1</v>
      </c>
      <c r="BP9" s="59">
        <v>2</v>
      </c>
      <c r="BQ9" s="59">
        <v>3.35</v>
      </c>
      <c r="BR9" s="59">
        <v>9</v>
      </c>
      <c r="BS9" s="25">
        <v>1531</v>
      </c>
      <c r="BT9" s="26">
        <v>2440</v>
      </c>
      <c r="BU9" s="26">
        <v>11</v>
      </c>
      <c r="BV9" s="26">
        <v>9</v>
      </c>
      <c r="BW9" s="26">
        <v>181</v>
      </c>
      <c r="BX9" s="26">
        <v>106</v>
      </c>
      <c r="BY9" s="26">
        <v>68.3</v>
      </c>
      <c r="BZ9" s="26">
        <v>6.5</v>
      </c>
      <c r="CA9" s="26">
        <v>5.4</v>
      </c>
      <c r="CB9" s="78">
        <v>43.8</v>
      </c>
      <c r="CC9" s="26">
        <v>380</v>
      </c>
      <c r="CD9" s="26">
        <v>2474</v>
      </c>
      <c r="CE9" s="56">
        <v>31</v>
      </c>
      <c r="CF9" s="73">
        <v>7.9</v>
      </c>
      <c r="CG9" s="59">
        <v>2</v>
      </c>
      <c r="CH9" s="59">
        <v>5</v>
      </c>
      <c r="CI9" s="59">
        <v>2.94</v>
      </c>
      <c r="CJ9" s="60">
        <v>9</v>
      </c>
      <c r="CK9" s="25">
        <v>2040</v>
      </c>
      <c r="CL9" s="26">
        <v>2126</v>
      </c>
      <c r="CM9" s="26">
        <v>15</v>
      </c>
      <c r="CN9" s="26">
        <v>10</v>
      </c>
      <c r="CO9" s="26">
        <v>287</v>
      </c>
      <c r="CP9" s="26">
        <v>170</v>
      </c>
      <c r="CQ9" s="26">
        <v>72.099999999999994</v>
      </c>
      <c r="CR9" s="26">
        <v>6</v>
      </c>
      <c r="CS9" s="26">
        <v>2.9</v>
      </c>
      <c r="CT9" s="26">
        <v>34.5</v>
      </c>
      <c r="CU9" s="26">
        <v>352</v>
      </c>
      <c r="CV9" s="26">
        <v>1255</v>
      </c>
      <c r="CW9" s="56">
        <v>37</v>
      </c>
      <c r="CX9" s="73">
        <v>6.1</v>
      </c>
      <c r="CY9" s="59">
        <v>5</v>
      </c>
      <c r="CZ9" s="59">
        <v>1</v>
      </c>
      <c r="DA9" s="59">
        <v>2.88</v>
      </c>
      <c r="DB9" s="60">
        <v>14</v>
      </c>
      <c r="DC9" s="25">
        <v>3542</v>
      </c>
      <c r="DD9" s="26">
        <v>3800</v>
      </c>
      <c r="DE9" s="26">
        <v>30</v>
      </c>
      <c r="DF9" s="26">
        <v>10</v>
      </c>
      <c r="DG9" s="26">
        <v>425</v>
      </c>
      <c r="DH9" s="26">
        <v>288</v>
      </c>
      <c r="DI9" s="26">
        <v>77.599999999999994</v>
      </c>
      <c r="DJ9" s="26">
        <v>5.6</v>
      </c>
      <c r="DK9" s="26">
        <v>2.7</v>
      </c>
      <c r="DL9" s="78">
        <v>46.7</v>
      </c>
      <c r="DM9" s="26">
        <v>384</v>
      </c>
      <c r="DN9" s="26">
        <v>2264</v>
      </c>
      <c r="DO9" s="56">
        <v>41</v>
      </c>
      <c r="DP9" s="73">
        <v>4.7</v>
      </c>
      <c r="DQ9" s="59">
        <v>2</v>
      </c>
      <c r="DR9" s="59">
        <v>7</v>
      </c>
      <c r="DS9" s="59">
        <v>2.64</v>
      </c>
      <c r="DT9" s="60">
        <v>12</v>
      </c>
      <c r="DU9" s="25">
        <v>4065</v>
      </c>
      <c r="DV9" s="26">
        <v>4082</v>
      </c>
      <c r="DW9" s="26">
        <v>40</v>
      </c>
      <c r="DX9" s="26">
        <v>10</v>
      </c>
      <c r="DY9" s="26">
        <v>496</v>
      </c>
      <c r="DZ9" s="26">
        <v>333</v>
      </c>
      <c r="EA9" s="26">
        <v>79.5</v>
      </c>
      <c r="EB9" s="26">
        <v>5.8</v>
      </c>
      <c r="EC9" s="26">
        <v>3</v>
      </c>
      <c r="ED9" s="27">
        <v>48</v>
      </c>
      <c r="EE9" s="26">
        <v>697</v>
      </c>
      <c r="EF9" s="26">
        <v>1985</v>
      </c>
      <c r="EG9" s="56">
        <v>55</v>
      </c>
      <c r="EH9" s="73">
        <v>6.3</v>
      </c>
      <c r="EI9" s="59">
        <v>5</v>
      </c>
      <c r="EJ9" s="59">
        <v>13</v>
      </c>
      <c r="EK9" s="59">
        <v>2.88</v>
      </c>
      <c r="EL9" s="60">
        <v>22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277</v>
      </c>
      <c r="C10" s="152">
        <v>4.8224999999999998</v>
      </c>
      <c r="D10" s="45" t="s">
        <v>282</v>
      </c>
      <c r="E10" s="14">
        <v>7</v>
      </c>
      <c r="F10" s="44">
        <v>36229</v>
      </c>
      <c r="G10" s="15">
        <v>26.56986301369863</v>
      </c>
      <c r="H10" s="15" t="s">
        <v>348</v>
      </c>
      <c r="I10" s="15">
        <v>24.147945205479452</v>
      </c>
      <c r="J10" s="15" t="s">
        <v>331</v>
      </c>
      <c r="K10" s="14">
        <v>72</v>
      </c>
      <c r="L10" s="14">
        <v>207</v>
      </c>
      <c r="M10" s="85">
        <v>4.8</v>
      </c>
      <c r="N10" s="81">
        <v>4</v>
      </c>
      <c r="O10" s="167">
        <v>3.2064728798321847E-2</v>
      </c>
      <c r="P10" s="168">
        <v>0</v>
      </c>
      <c r="Q10" s="168">
        <v>0.94434050514499535</v>
      </c>
      <c r="R10" s="168">
        <v>0.96491641158464803</v>
      </c>
      <c r="S10" s="168">
        <v>0.76557550158394927</v>
      </c>
      <c r="T10" s="169">
        <v>0.8652459565842987</v>
      </c>
      <c r="U10" s="169">
        <v>0.64893446743822403</v>
      </c>
      <c r="V10" s="169">
        <v>9.7451274362818585E-2</v>
      </c>
      <c r="W10" s="169">
        <v>2.6041666666666668E-2</v>
      </c>
      <c r="X10" s="169">
        <v>6.1746470514742628E-2</v>
      </c>
      <c r="Y10" s="18">
        <v>4.6309852886056969E-2</v>
      </c>
      <c r="Z10" s="19">
        <v>21.495890410958904</v>
      </c>
      <c r="AA10" s="20">
        <v>77.989366319444443</v>
      </c>
      <c r="AB10" s="71">
        <v>0.71267605633802822</v>
      </c>
      <c r="AC10" s="102">
        <v>11.462450592885375</v>
      </c>
      <c r="AD10" s="71">
        <v>0.78799999999999992</v>
      </c>
      <c r="AE10" s="71">
        <v>8.3000000000000004E-2</v>
      </c>
      <c r="AF10" s="71">
        <v>2.2000000000000002E-2</v>
      </c>
      <c r="AG10" s="70">
        <v>0.56799999999999995</v>
      </c>
      <c r="AH10" s="20">
        <v>3.5</v>
      </c>
      <c r="AI10" s="20">
        <v>6.6666666666666666E-2</v>
      </c>
      <c r="AJ10" s="76">
        <v>2.2400000000000002</v>
      </c>
      <c r="AK10" s="21">
        <v>1</v>
      </c>
      <c r="AL10" s="21">
        <v>3</v>
      </c>
      <c r="AM10" s="21">
        <v>8</v>
      </c>
      <c r="AN10" s="21">
        <v>8</v>
      </c>
      <c r="AO10" s="21">
        <v>9</v>
      </c>
      <c r="AP10" s="21">
        <v>8</v>
      </c>
      <c r="AQ10" s="21">
        <v>1</v>
      </c>
      <c r="AR10" s="21">
        <v>1</v>
      </c>
      <c r="AS10" s="21">
        <v>0</v>
      </c>
      <c r="AT10" s="21">
        <v>3</v>
      </c>
      <c r="AU10" s="21">
        <v>3</v>
      </c>
      <c r="AV10" s="21">
        <v>0</v>
      </c>
      <c r="AW10" s="21">
        <v>10.26</v>
      </c>
      <c r="AX10" s="21">
        <v>7.6950000000000003</v>
      </c>
      <c r="AY10" s="21">
        <v>0.1875</v>
      </c>
      <c r="AZ10" s="130">
        <v>0</v>
      </c>
      <c r="BA10" s="104">
        <v>107</v>
      </c>
      <c r="BB10" s="26">
        <v>3337</v>
      </c>
      <c r="BC10" s="26">
        <v>1</v>
      </c>
      <c r="BD10" s="26">
        <v>1</v>
      </c>
      <c r="BE10" s="26">
        <v>13</v>
      </c>
      <c r="BF10" s="26">
        <v>9</v>
      </c>
      <c r="BG10" s="26">
        <v>75</v>
      </c>
      <c r="BH10" s="26">
        <v>23.1</v>
      </c>
      <c r="BI10" s="26">
        <v>14.3</v>
      </c>
      <c r="BJ10" s="78">
        <v>100</v>
      </c>
      <c r="BK10" s="26">
        <v>-2</v>
      </c>
      <c r="BL10" s="26">
        <v>2613</v>
      </c>
      <c r="BM10" s="56">
        <v>2</v>
      </c>
      <c r="BN10" s="73">
        <v>-1</v>
      </c>
      <c r="BO10" s="59">
        <v>0</v>
      </c>
      <c r="BP10" s="59">
        <v>0</v>
      </c>
      <c r="BQ10" s="59">
        <v>0</v>
      </c>
      <c r="BR10" s="59">
        <v>0</v>
      </c>
      <c r="BS10" s="25"/>
      <c r="BT10" s="26">
        <v>1</v>
      </c>
      <c r="BU10" s="26"/>
      <c r="BV10" s="26"/>
      <c r="BW10" s="26"/>
      <c r="BX10" s="26"/>
      <c r="BY10" s="26"/>
      <c r="BZ10" s="26"/>
      <c r="CA10" s="26"/>
      <c r="CB10" s="78"/>
      <c r="CC10" s="26"/>
      <c r="CD10" s="26">
        <v>1</v>
      </c>
      <c r="CE10" s="56"/>
      <c r="CF10" s="73"/>
      <c r="CG10" s="59"/>
      <c r="CH10" s="59"/>
      <c r="CI10" s="59"/>
      <c r="CJ10" s="60"/>
      <c r="CK10" s="25">
        <v>2019</v>
      </c>
      <c r="CL10" s="26">
        <v>2138</v>
      </c>
      <c r="CM10" s="26">
        <v>14</v>
      </c>
      <c r="CN10" s="26">
        <v>5</v>
      </c>
      <c r="CO10" s="26">
        <v>232</v>
      </c>
      <c r="CP10" s="26">
        <v>150</v>
      </c>
      <c r="CQ10" s="26">
        <v>75.3</v>
      </c>
      <c r="CR10" s="26">
        <v>8.3000000000000007</v>
      </c>
      <c r="CS10" s="26">
        <v>2.7</v>
      </c>
      <c r="CT10" s="26">
        <v>56.8</v>
      </c>
      <c r="CU10" s="26">
        <v>201</v>
      </c>
      <c r="CV10" s="26">
        <v>947</v>
      </c>
      <c r="CW10" s="56">
        <v>17</v>
      </c>
      <c r="CX10" s="73">
        <v>4.8</v>
      </c>
      <c r="CY10" s="59">
        <v>3</v>
      </c>
      <c r="CZ10" s="59">
        <v>2</v>
      </c>
      <c r="DA10" s="59">
        <v>2.5499999999999998</v>
      </c>
      <c r="DB10" s="60">
        <v>6</v>
      </c>
      <c r="DC10" s="25">
        <v>4098</v>
      </c>
      <c r="DD10" s="26">
        <v>4247</v>
      </c>
      <c r="DE10" s="26">
        <v>33</v>
      </c>
      <c r="DF10" s="26">
        <v>9</v>
      </c>
      <c r="DG10" s="26">
        <v>490</v>
      </c>
      <c r="DH10" s="26">
        <v>330</v>
      </c>
      <c r="DI10" s="26">
        <v>74.7</v>
      </c>
      <c r="DJ10" s="26">
        <v>4.3</v>
      </c>
      <c r="DK10" s="26">
        <v>2.4</v>
      </c>
      <c r="DL10" s="78">
        <v>38</v>
      </c>
      <c r="DM10" s="26">
        <v>195</v>
      </c>
      <c r="DN10" s="26">
        <v>2001</v>
      </c>
      <c r="DO10" s="56">
        <v>22</v>
      </c>
      <c r="DP10" s="73">
        <v>3.5</v>
      </c>
      <c r="DQ10" s="59">
        <v>3</v>
      </c>
      <c r="DR10" s="59">
        <v>1</v>
      </c>
      <c r="DS10" s="59">
        <v>2.2400000000000002</v>
      </c>
      <c r="DT10" s="60">
        <v>5</v>
      </c>
      <c r="DU10" s="25">
        <v>2900</v>
      </c>
      <c r="DV10" s="26">
        <v>3788</v>
      </c>
      <c r="DW10" s="26">
        <v>20</v>
      </c>
      <c r="DX10" s="26">
        <v>3</v>
      </c>
      <c r="DY10" s="26">
        <v>355</v>
      </c>
      <c r="DZ10" s="26">
        <v>253</v>
      </c>
      <c r="EA10" s="26">
        <v>78.8</v>
      </c>
      <c r="EB10" s="26">
        <v>4.3</v>
      </c>
      <c r="EC10" s="26">
        <v>2.2000000000000002</v>
      </c>
      <c r="ED10" s="27">
        <v>48.7</v>
      </c>
      <c r="EE10" s="26">
        <v>55</v>
      </c>
      <c r="EF10" s="26">
        <v>2112</v>
      </c>
      <c r="EG10" s="56">
        <v>15</v>
      </c>
      <c r="EH10" s="73">
        <v>2.1</v>
      </c>
      <c r="EI10" s="59">
        <v>2</v>
      </c>
      <c r="EJ10" s="59">
        <v>1</v>
      </c>
      <c r="EK10" s="59">
        <v>1.77</v>
      </c>
      <c r="EL10" s="60">
        <v>1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278</v>
      </c>
      <c r="C11" s="152">
        <v>4.2152499999999993</v>
      </c>
      <c r="D11" s="45" t="s">
        <v>77</v>
      </c>
      <c r="E11" s="14">
        <v>1</v>
      </c>
      <c r="F11" s="44">
        <v>35731</v>
      </c>
      <c r="G11" s="15">
        <v>27.934246575342467</v>
      </c>
      <c r="H11" s="15" t="s">
        <v>348</v>
      </c>
      <c r="I11" s="15">
        <v>25.512328767123286</v>
      </c>
      <c r="J11" s="15" t="s">
        <v>352</v>
      </c>
      <c r="K11" s="14">
        <v>71</v>
      </c>
      <c r="L11" s="14">
        <v>192</v>
      </c>
      <c r="M11" s="14">
        <v>4.67</v>
      </c>
      <c r="N11" s="81">
        <v>4</v>
      </c>
      <c r="O11" s="167">
        <v>0</v>
      </c>
      <c r="P11" s="168">
        <v>8.3279948750800775E-2</v>
      </c>
      <c r="Q11" s="168">
        <v>0.46978791516606644</v>
      </c>
      <c r="R11" s="168">
        <v>0.75727898358920065</v>
      </c>
      <c r="S11" s="168">
        <v>0.93105002253267233</v>
      </c>
      <c r="T11" s="169">
        <v>0.93105002253267233</v>
      </c>
      <c r="U11" s="169">
        <v>0.93105002253267233</v>
      </c>
      <c r="V11" s="169">
        <v>0.11609233857477418</v>
      </c>
      <c r="W11" s="169">
        <v>8.0609330371310697E-2</v>
      </c>
      <c r="X11" s="169">
        <v>9.8350834473042437E-2</v>
      </c>
      <c r="Y11" s="18">
        <v>9.8350834473042437E-2</v>
      </c>
      <c r="Z11" s="19">
        <v>23.857534246575341</v>
      </c>
      <c r="AA11" s="20">
        <v>80.735344377411764</v>
      </c>
      <c r="AB11" s="71">
        <v>0.68061674008810569</v>
      </c>
      <c r="AC11" s="102">
        <v>13.372168284789645</v>
      </c>
      <c r="AD11" s="71">
        <v>0.76700000000000002</v>
      </c>
      <c r="AE11" s="71">
        <v>5.9000000000000004E-2</v>
      </c>
      <c r="AF11" s="71">
        <v>2.4E-2</v>
      </c>
      <c r="AG11" s="70">
        <v>0.56100000000000005</v>
      </c>
      <c r="AH11" s="20">
        <v>7.5</v>
      </c>
      <c r="AI11" s="20">
        <v>0.18518518518518517</v>
      </c>
      <c r="AJ11" s="76">
        <v>3.07</v>
      </c>
      <c r="AK11" s="21">
        <v>0</v>
      </c>
      <c r="AL11" s="21">
        <v>7</v>
      </c>
      <c r="AM11" s="21">
        <v>6</v>
      </c>
      <c r="AN11" s="21">
        <v>3</v>
      </c>
      <c r="AO11" s="21">
        <v>9</v>
      </c>
      <c r="AP11" s="21">
        <v>8</v>
      </c>
      <c r="AQ11" s="21">
        <v>4</v>
      </c>
      <c r="AR11" s="21">
        <v>9</v>
      </c>
      <c r="AS11" s="21">
        <v>4</v>
      </c>
      <c r="AT11" s="21">
        <v>7</v>
      </c>
      <c r="AU11" s="21">
        <v>3</v>
      </c>
      <c r="AV11" s="21">
        <v>0</v>
      </c>
      <c r="AW11" s="21">
        <v>9.4599999999999991</v>
      </c>
      <c r="AX11" s="21">
        <v>7.5679999999999996</v>
      </c>
      <c r="AY11" s="21">
        <v>0.9</v>
      </c>
      <c r="AZ11" s="130">
        <v>0.45</v>
      </c>
      <c r="BA11" s="104"/>
      <c r="BB11" s="26">
        <v>1</v>
      </c>
      <c r="BC11" s="26"/>
      <c r="BD11" s="26"/>
      <c r="BE11" s="26"/>
      <c r="BF11" s="26"/>
      <c r="BG11" s="26"/>
      <c r="BH11" s="26"/>
      <c r="BI11" s="26"/>
      <c r="BJ11" s="78"/>
      <c r="BK11" s="26"/>
      <c r="BL11" s="26">
        <v>1</v>
      </c>
      <c r="BM11" s="56"/>
      <c r="BN11" s="73"/>
      <c r="BO11" s="59"/>
      <c r="BP11" s="59"/>
      <c r="BQ11" s="59"/>
      <c r="BR11" s="59"/>
      <c r="BS11" s="25">
        <v>260</v>
      </c>
      <c r="BT11" s="26">
        <v>3122</v>
      </c>
      <c r="BU11" s="26">
        <v>2</v>
      </c>
      <c r="BV11" s="26">
        <v>1</v>
      </c>
      <c r="BW11" s="26">
        <v>27</v>
      </c>
      <c r="BX11" s="26">
        <v>20</v>
      </c>
      <c r="BY11" s="26">
        <v>84.6</v>
      </c>
      <c r="BZ11" s="26">
        <v>6.9</v>
      </c>
      <c r="CA11" s="26">
        <v>6.5</v>
      </c>
      <c r="CB11" s="78">
        <v>75</v>
      </c>
      <c r="CC11" s="26">
        <v>6</v>
      </c>
      <c r="CD11" s="26">
        <v>2743</v>
      </c>
      <c r="CE11" s="56">
        <v>6</v>
      </c>
      <c r="CF11" s="73">
        <v>0.8</v>
      </c>
      <c r="CG11" s="59">
        <v>1</v>
      </c>
      <c r="CH11" s="59">
        <v>1</v>
      </c>
      <c r="CI11" s="59">
        <v>1.75</v>
      </c>
      <c r="CJ11" s="60">
        <v>1</v>
      </c>
      <c r="CK11" s="25">
        <v>1174</v>
      </c>
      <c r="CL11" s="26">
        <v>2499</v>
      </c>
      <c r="CM11" s="26">
        <v>8</v>
      </c>
      <c r="CN11" s="26">
        <v>6</v>
      </c>
      <c r="CO11" s="26">
        <v>158</v>
      </c>
      <c r="CP11" s="26">
        <v>86</v>
      </c>
      <c r="CQ11" s="26">
        <v>64.3</v>
      </c>
      <c r="CR11" s="26">
        <v>6</v>
      </c>
      <c r="CS11" s="26">
        <v>3.9</v>
      </c>
      <c r="CT11" s="26">
        <v>30.4</v>
      </c>
      <c r="CU11" s="26">
        <v>101</v>
      </c>
      <c r="CV11" s="26">
        <v>1939</v>
      </c>
      <c r="CW11" s="56">
        <v>16</v>
      </c>
      <c r="CX11" s="73">
        <v>4.4000000000000004</v>
      </c>
      <c r="CY11" s="59">
        <v>2</v>
      </c>
      <c r="CZ11" s="59">
        <v>1</v>
      </c>
      <c r="DA11" s="59">
        <v>1.91</v>
      </c>
      <c r="DB11" s="60">
        <v>3</v>
      </c>
      <c r="DC11" s="25">
        <v>2861</v>
      </c>
      <c r="DD11" s="26">
        <v>3778</v>
      </c>
      <c r="DE11" s="26">
        <v>29</v>
      </c>
      <c r="DF11" s="26">
        <v>7</v>
      </c>
      <c r="DG11" s="26">
        <v>288</v>
      </c>
      <c r="DH11" s="26">
        <v>184</v>
      </c>
      <c r="DI11" s="26">
        <v>76.7</v>
      </c>
      <c r="DJ11" s="26">
        <v>5.5</v>
      </c>
      <c r="DK11" s="26">
        <v>3.5</v>
      </c>
      <c r="DL11" s="78">
        <v>56.1</v>
      </c>
      <c r="DM11" s="26">
        <v>347</v>
      </c>
      <c r="DN11" s="26">
        <v>2989</v>
      </c>
      <c r="DO11" s="56">
        <v>27</v>
      </c>
      <c r="DP11" s="73">
        <v>7.5</v>
      </c>
      <c r="DQ11" s="59">
        <v>1</v>
      </c>
      <c r="DR11" s="59">
        <v>5</v>
      </c>
      <c r="DS11" s="59">
        <v>3.07</v>
      </c>
      <c r="DT11" s="60">
        <v>14</v>
      </c>
      <c r="DU11" s="25">
        <v>4132</v>
      </c>
      <c r="DV11" s="26">
        <v>4438</v>
      </c>
      <c r="DW11" s="26">
        <v>27</v>
      </c>
      <c r="DX11" s="26">
        <v>7</v>
      </c>
      <c r="DY11" s="26">
        <v>454</v>
      </c>
      <c r="DZ11" s="26">
        <v>309</v>
      </c>
      <c r="EA11" s="26">
        <v>76.3</v>
      </c>
      <c r="EB11" s="26">
        <v>5.9</v>
      </c>
      <c r="EC11" s="26">
        <v>2.4</v>
      </c>
      <c r="ED11" s="27">
        <v>50</v>
      </c>
      <c r="EE11" s="26">
        <v>254</v>
      </c>
      <c r="EF11" s="26">
        <v>3151</v>
      </c>
      <c r="EG11" s="56">
        <v>47</v>
      </c>
      <c r="EH11" s="73">
        <v>4.3</v>
      </c>
      <c r="EI11" s="59">
        <v>10</v>
      </c>
      <c r="EJ11" s="59">
        <v>2</v>
      </c>
      <c r="EK11" s="59">
        <v>0.69</v>
      </c>
      <c r="EL11" s="60">
        <v>9</v>
      </c>
      <c r="EM11" s="52"/>
      <c r="EN11" s="4">
        <v>9</v>
      </c>
      <c r="EO11" s="17" t="s">
        <v>92</v>
      </c>
      <c r="EP11" s="6">
        <v>0.65</v>
      </c>
      <c r="EQ11" s="50"/>
    </row>
    <row r="12" spans="1:148" x14ac:dyDescent="0.2">
      <c r="A12" s="150">
        <v>10</v>
      </c>
      <c r="B12" s="151" t="s">
        <v>276</v>
      </c>
      <c r="C12" s="152">
        <v>4.1500000000000004</v>
      </c>
      <c r="D12" s="45" t="s">
        <v>112</v>
      </c>
      <c r="E12" s="14">
        <v>5</v>
      </c>
      <c r="F12" s="44">
        <v>36478</v>
      </c>
      <c r="G12" s="15">
        <v>25.887671232876713</v>
      </c>
      <c r="H12" s="15" t="s">
        <v>348</v>
      </c>
      <c r="I12" s="15">
        <v>23.465753424657535</v>
      </c>
      <c r="J12" s="15" t="s">
        <v>327</v>
      </c>
      <c r="K12" s="14">
        <v>74</v>
      </c>
      <c r="L12" s="14">
        <v>203</v>
      </c>
      <c r="M12" s="85">
        <v>4.5599999999999996</v>
      </c>
      <c r="N12" s="81">
        <v>5</v>
      </c>
      <c r="O12" s="167">
        <v>0.45846477392218715</v>
      </c>
      <c r="P12" s="168">
        <v>0.88062622309197647</v>
      </c>
      <c r="Q12" s="168">
        <v>0.71801400381922342</v>
      </c>
      <c r="R12" s="168">
        <v>0.88061901252763453</v>
      </c>
      <c r="S12" s="168">
        <v>0.91221484262200403</v>
      </c>
      <c r="T12" s="169">
        <v>0.91221484262200403</v>
      </c>
      <c r="U12" s="169">
        <v>0.77538261622870341</v>
      </c>
      <c r="V12" s="169">
        <v>0.25459790840245222</v>
      </c>
      <c r="W12" s="169">
        <v>0.22998137802607077</v>
      </c>
      <c r="X12" s="169">
        <v>0.2422896432142615</v>
      </c>
      <c r="Y12" s="18">
        <v>0.20594619673212228</v>
      </c>
      <c r="Z12" s="19">
        <v>19.80821917808219</v>
      </c>
      <c r="AA12" s="20">
        <v>93.900231489178537</v>
      </c>
      <c r="AB12" s="71">
        <v>0.69270833333333337</v>
      </c>
      <c r="AC12" s="102">
        <v>11.875939849624061</v>
      </c>
      <c r="AD12" s="71">
        <v>0.77400000000000002</v>
      </c>
      <c r="AE12" s="71">
        <v>4.9000000000000002E-2</v>
      </c>
      <c r="AF12" s="71">
        <v>2.6000000000000002E-2</v>
      </c>
      <c r="AG12" s="70">
        <v>0.36</v>
      </c>
      <c r="AH12" s="20">
        <v>6.6</v>
      </c>
      <c r="AI12" s="20">
        <v>0.17910447761194029</v>
      </c>
      <c r="AJ12" s="76">
        <v>2.58</v>
      </c>
      <c r="AK12" s="21">
        <v>5</v>
      </c>
      <c r="AL12" s="21">
        <v>4</v>
      </c>
      <c r="AM12" s="21">
        <v>7</v>
      </c>
      <c r="AN12" s="21">
        <v>1</v>
      </c>
      <c r="AO12" s="21">
        <v>8</v>
      </c>
      <c r="AP12" s="21">
        <v>0</v>
      </c>
      <c r="AQ12" s="21">
        <v>8</v>
      </c>
      <c r="AR12" s="21">
        <v>7</v>
      </c>
      <c r="AS12" s="21">
        <v>4</v>
      </c>
      <c r="AT12" s="21">
        <v>5</v>
      </c>
      <c r="AU12" s="21">
        <v>1</v>
      </c>
      <c r="AV12" s="21">
        <v>0</v>
      </c>
      <c r="AW12" s="21">
        <v>6.15</v>
      </c>
      <c r="AX12" s="21">
        <v>6.15</v>
      </c>
      <c r="AY12" s="21">
        <v>0.9</v>
      </c>
      <c r="AZ12" s="130">
        <v>0.9</v>
      </c>
      <c r="BA12" s="104">
        <v>1308</v>
      </c>
      <c r="BB12" s="26">
        <v>2853</v>
      </c>
      <c r="BC12" s="26">
        <v>7</v>
      </c>
      <c r="BD12" s="26">
        <v>4</v>
      </c>
      <c r="BE12" s="26">
        <v>195</v>
      </c>
      <c r="BF12" s="26">
        <v>113</v>
      </c>
      <c r="BG12" s="26">
        <v>69.3</v>
      </c>
      <c r="BH12" s="26">
        <v>3</v>
      </c>
      <c r="BI12" s="26">
        <v>4.5999999999999996</v>
      </c>
      <c r="BJ12" s="78">
        <v>47.2</v>
      </c>
      <c r="BK12" s="26">
        <v>206</v>
      </c>
      <c r="BL12" s="26">
        <v>2110</v>
      </c>
      <c r="BM12" s="56">
        <v>19</v>
      </c>
      <c r="BN12" s="73">
        <v>6.4</v>
      </c>
      <c r="BO12" s="59">
        <v>0</v>
      </c>
      <c r="BP12" s="59">
        <v>1</v>
      </c>
      <c r="BQ12" s="59">
        <v>3.03</v>
      </c>
      <c r="BR12" s="59">
        <v>9</v>
      </c>
      <c r="BS12" s="25">
        <v>2700</v>
      </c>
      <c r="BT12" s="26">
        <v>3066</v>
      </c>
      <c r="BU12" s="26">
        <v>21</v>
      </c>
      <c r="BV12" s="26">
        <v>12</v>
      </c>
      <c r="BW12" s="26">
        <v>365</v>
      </c>
      <c r="BX12" s="26">
        <v>216</v>
      </c>
      <c r="BY12" s="26">
        <v>69.3</v>
      </c>
      <c r="BZ12" s="26">
        <v>2.6</v>
      </c>
      <c r="CA12" s="26">
        <v>5</v>
      </c>
      <c r="CB12" s="78">
        <v>33.299999999999997</v>
      </c>
      <c r="CC12" s="26">
        <v>505</v>
      </c>
      <c r="CD12" s="26">
        <v>2143</v>
      </c>
      <c r="CE12" s="56">
        <v>42</v>
      </c>
      <c r="CF12" s="73">
        <v>5.8</v>
      </c>
      <c r="CG12" s="59">
        <v>4</v>
      </c>
      <c r="CH12" s="59">
        <v>9</v>
      </c>
      <c r="CI12" s="59">
        <v>2.87</v>
      </c>
      <c r="CJ12" s="60">
        <v>19</v>
      </c>
      <c r="CK12" s="25">
        <v>1128</v>
      </c>
      <c r="CL12" s="26">
        <v>1571</v>
      </c>
      <c r="CM12" s="26">
        <v>12</v>
      </c>
      <c r="CN12" s="26">
        <v>4</v>
      </c>
      <c r="CO12" s="26">
        <v>140</v>
      </c>
      <c r="CP12" s="26">
        <v>91</v>
      </c>
      <c r="CQ12" s="26">
        <v>71.5</v>
      </c>
      <c r="CR12" s="26">
        <v>3.4</v>
      </c>
      <c r="CS12" s="26">
        <v>5.6</v>
      </c>
      <c r="CT12" s="26">
        <v>36</v>
      </c>
      <c r="CU12" s="26">
        <v>361</v>
      </c>
      <c r="CV12" s="26">
        <v>1721</v>
      </c>
      <c r="CW12" s="56">
        <v>31</v>
      </c>
      <c r="CX12" s="73">
        <v>7.4</v>
      </c>
      <c r="CY12" s="59">
        <v>3</v>
      </c>
      <c r="CZ12" s="59">
        <v>4</v>
      </c>
      <c r="DA12" s="59">
        <v>3.78</v>
      </c>
      <c r="DB12" s="60">
        <v>13</v>
      </c>
      <c r="DC12" s="25">
        <v>2390</v>
      </c>
      <c r="DD12" s="26">
        <v>2714</v>
      </c>
      <c r="DE12" s="26">
        <v>21</v>
      </c>
      <c r="DF12" s="26">
        <v>6</v>
      </c>
      <c r="DG12" s="26">
        <v>284</v>
      </c>
      <c r="DH12" s="26">
        <v>175</v>
      </c>
      <c r="DI12" s="26">
        <v>71.2</v>
      </c>
      <c r="DJ12" s="26">
        <v>4.9000000000000004</v>
      </c>
      <c r="DK12" s="26">
        <v>2.6</v>
      </c>
      <c r="DL12" s="78">
        <v>36</v>
      </c>
      <c r="DM12" s="26">
        <v>706</v>
      </c>
      <c r="DN12" s="26">
        <v>2773</v>
      </c>
      <c r="DO12" s="56">
        <v>62</v>
      </c>
      <c r="DP12" s="73">
        <v>5.9</v>
      </c>
      <c r="DQ12" s="59">
        <v>9</v>
      </c>
      <c r="DR12" s="59">
        <v>11</v>
      </c>
      <c r="DS12" s="59">
        <v>2.4500000000000002</v>
      </c>
      <c r="DT12" s="60">
        <v>28</v>
      </c>
      <c r="DU12" s="25">
        <v>3159</v>
      </c>
      <c r="DV12" s="26">
        <v>3463</v>
      </c>
      <c r="DW12" s="26">
        <v>27</v>
      </c>
      <c r="DX12" s="26">
        <v>10</v>
      </c>
      <c r="DY12" s="26">
        <v>384</v>
      </c>
      <c r="DZ12" s="26">
        <v>266</v>
      </c>
      <c r="EA12" s="26">
        <v>77.400000000000006</v>
      </c>
      <c r="EB12" s="26">
        <v>2.8</v>
      </c>
      <c r="EC12" s="26">
        <v>4.0999999999999996</v>
      </c>
      <c r="ED12" s="27">
        <v>35</v>
      </c>
      <c r="EE12" s="26">
        <v>741</v>
      </c>
      <c r="EF12" s="26">
        <v>3222</v>
      </c>
      <c r="EG12" s="56">
        <v>67</v>
      </c>
      <c r="EH12" s="73">
        <v>6.6</v>
      </c>
      <c r="EI12" s="59">
        <v>12</v>
      </c>
      <c r="EJ12" s="59">
        <v>12</v>
      </c>
      <c r="EK12" s="59">
        <v>2.58</v>
      </c>
      <c r="EL12" s="60">
        <v>25</v>
      </c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273</v>
      </c>
      <c r="C13" s="152">
        <v>3.7659374999999997</v>
      </c>
      <c r="D13" s="45" t="s">
        <v>128</v>
      </c>
      <c r="E13" s="14">
        <v>7</v>
      </c>
      <c r="F13" s="44">
        <v>35878</v>
      </c>
      <c r="G13" s="15">
        <v>27.531506849315068</v>
      </c>
      <c r="H13" s="15" t="s">
        <v>349</v>
      </c>
      <c r="I13" s="15">
        <v>25.109589041095891</v>
      </c>
      <c r="J13" s="15" t="s">
        <v>329</v>
      </c>
      <c r="K13" s="14">
        <v>72</v>
      </c>
      <c r="L13" s="14">
        <v>207</v>
      </c>
      <c r="M13" s="85">
        <v>4.8</v>
      </c>
      <c r="N13" s="81">
        <v>5</v>
      </c>
      <c r="O13" s="167">
        <v>0</v>
      </c>
      <c r="P13" s="168">
        <v>0.11348284247500676</v>
      </c>
      <c r="Q13" s="168">
        <v>0</v>
      </c>
      <c r="R13" s="168">
        <v>0.64818067754077791</v>
      </c>
      <c r="S13" s="168">
        <v>0.92106029711622484</v>
      </c>
      <c r="T13" s="169">
        <v>0.92106029711622484</v>
      </c>
      <c r="U13" s="169">
        <v>0.69079522283716865</v>
      </c>
      <c r="V13" s="169">
        <v>0.14781591263650545</v>
      </c>
      <c r="W13" s="169">
        <v>0.17061812023708722</v>
      </c>
      <c r="X13" s="169">
        <v>0.17061812023708722</v>
      </c>
      <c r="Y13" s="18">
        <v>0.12796359017781542</v>
      </c>
      <c r="Z13" s="19">
        <v>23.454794520547946</v>
      </c>
      <c r="AA13" s="20">
        <v>77.989366319444443</v>
      </c>
      <c r="AB13" s="71">
        <v>0.65691489361702127</v>
      </c>
      <c r="AC13" s="102">
        <v>12.801619433198381</v>
      </c>
      <c r="AD13" s="71">
        <v>0.75900000000000001</v>
      </c>
      <c r="AE13" s="71">
        <v>6.7000000000000004E-2</v>
      </c>
      <c r="AF13" s="71">
        <v>2.1000000000000001E-2</v>
      </c>
      <c r="AG13" s="70">
        <v>0.58299999999999996</v>
      </c>
      <c r="AH13" s="20">
        <v>6</v>
      </c>
      <c r="AI13" s="20">
        <v>0.19753086419753085</v>
      </c>
      <c r="AJ13" s="76">
        <v>2.41</v>
      </c>
      <c r="AK13" s="21">
        <v>0</v>
      </c>
      <c r="AL13" s="21">
        <v>6</v>
      </c>
      <c r="AM13" s="21">
        <v>5</v>
      </c>
      <c r="AN13" s="21">
        <v>5</v>
      </c>
      <c r="AO13" s="21">
        <v>9</v>
      </c>
      <c r="AP13" s="21">
        <v>8</v>
      </c>
      <c r="AQ13" s="21">
        <v>5</v>
      </c>
      <c r="AR13" s="21">
        <v>6</v>
      </c>
      <c r="AS13" s="21">
        <v>5</v>
      </c>
      <c r="AT13" s="21">
        <v>4</v>
      </c>
      <c r="AU13" s="21">
        <v>1</v>
      </c>
      <c r="AV13" s="21">
        <v>0</v>
      </c>
      <c r="AW13" s="21">
        <v>9.36</v>
      </c>
      <c r="AX13" s="21">
        <v>9.36</v>
      </c>
      <c r="AY13" s="21">
        <v>0.75</v>
      </c>
      <c r="AZ13" s="130">
        <v>0.5625</v>
      </c>
      <c r="BA13" s="104"/>
      <c r="BB13" s="26">
        <v>2753</v>
      </c>
      <c r="BC13" s="26"/>
      <c r="BD13" s="26"/>
      <c r="BE13" s="26"/>
      <c r="BF13" s="26"/>
      <c r="BG13" s="26"/>
      <c r="BH13" s="78"/>
      <c r="BI13" s="78"/>
      <c r="BJ13" s="78"/>
      <c r="BK13" s="26">
        <v>1</v>
      </c>
      <c r="BL13" s="26">
        <v>2226</v>
      </c>
      <c r="BM13" s="26">
        <v>6</v>
      </c>
      <c r="BN13" s="73">
        <v>0.2</v>
      </c>
      <c r="BO13" s="26">
        <v>0</v>
      </c>
      <c r="BP13" s="26">
        <v>0</v>
      </c>
      <c r="BQ13" s="78">
        <v>1.17</v>
      </c>
      <c r="BR13" s="106">
        <v>0</v>
      </c>
      <c r="BS13" s="104">
        <v>420</v>
      </c>
      <c r="BT13" s="26">
        <v>3701</v>
      </c>
      <c r="BU13" s="26">
        <v>1</v>
      </c>
      <c r="BV13" s="26">
        <v>0</v>
      </c>
      <c r="BW13" s="26">
        <v>46</v>
      </c>
      <c r="BX13" s="26">
        <v>31</v>
      </c>
      <c r="BY13" s="26">
        <v>72.7</v>
      </c>
      <c r="BZ13" s="78">
        <v>6.4</v>
      </c>
      <c r="CA13" s="78">
        <v>1.8</v>
      </c>
      <c r="CB13" s="78">
        <v>45.5</v>
      </c>
      <c r="CC13" s="26">
        <v>177</v>
      </c>
      <c r="CD13" s="26">
        <v>2302</v>
      </c>
      <c r="CE13" s="26">
        <v>25</v>
      </c>
      <c r="CF13" s="73">
        <v>7.1</v>
      </c>
      <c r="CG13" s="26">
        <v>3</v>
      </c>
      <c r="CH13" s="26">
        <v>4</v>
      </c>
      <c r="CI13" s="27">
        <v>3.16</v>
      </c>
      <c r="CJ13" s="106">
        <v>7</v>
      </c>
      <c r="CK13" s="104"/>
      <c r="CL13" s="26">
        <v>1</v>
      </c>
      <c r="CM13" s="26"/>
      <c r="CN13" s="26"/>
      <c r="CO13" s="26"/>
      <c r="CP13" s="26"/>
      <c r="CQ13" s="26"/>
      <c r="CR13" s="27"/>
      <c r="CS13" s="27"/>
      <c r="CT13" s="26"/>
      <c r="CU13" s="26"/>
      <c r="CV13" s="26">
        <v>1</v>
      </c>
      <c r="CW13" s="26"/>
      <c r="CX13" s="73"/>
      <c r="CY13" s="26"/>
      <c r="CZ13" s="26"/>
      <c r="DA13" s="27"/>
      <c r="DB13" s="106"/>
      <c r="DC13" s="104">
        <v>2583</v>
      </c>
      <c r="DD13" s="26">
        <v>3985</v>
      </c>
      <c r="DE13" s="26">
        <v>20</v>
      </c>
      <c r="DF13" s="26">
        <v>5</v>
      </c>
      <c r="DG13" s="26">
        <v>296</v>
      </c>
      <c r="DH13" s="26">
        <v>189</v>
      </c>
      <c r="DI13" s="26">
        <v>72.900000000000006</v>
      </c>
      <c r="DJ13" s="78">
        <v>6.7</v>
      </c>
      <c r="DK13" s="78">
        <v>2.1</v>
      </c>
      <c r="DL13" s="78">
        <v>45.9</v>
      </c>
      <c r="DM13" s="26">
        <v>379</v>
      </c>
      <c r="DN13" s="26">
        <v>2564</v>
      </c>
      <c r="DO13" s="26">
        <v>63</v>
      </c>
      <c r="DP13" s="73">
        <v>6</v>
      </c>
      <c r="DQ13" s="26">
        <v>3</v>
      </c>
      <c r="DR13" s="26">
        <v>5</v>
      </c>
      <c r="DS13" s="27">
        <v>2.41</v>
      </c>
      <c r="DT13" s="106">
        <v>18</v>
      </c>
      <c r="DU13" s="104">
        <v>3162</v>
      </c>
      <c r="DV13" s="26">
        <v>3433</v>
      </c>
      <c r="DW13" s="26">
        <v>31</v>
      </c>
      <c r="DX13" s="26">
        <v>6</v>
      </c>
      <c r="DY13" s="26">
        <v>376</v>
      </c>
      <c r="DZ13" s="26">
        <v>247</v>
      </c>
      <c r="EA13" s="26">
        <v>75.900000000000006</v>
      </c>
      <c r="EB13" s="27">
        <v>5.5</v>
      </c>
      <c r="EC13" s="27">
        <v>2.7</v>
      </c>
      <c r="ED13" s="27">
        <v>58.3</v>
      </c>
      <c r="EE13" s="26">
        <v>403</v>
      </c>
      <c r="EF13" s="26">
        <v>2362</v>
      </c>
      <c r="EG13" s="26">
        <v>81</v>
      </c>
      <c r="EH13" s="73">
        <v>5</v>
      </c>
      <c r="EI13" s="26">
        <v>3</v>
      </c>
      <c r="EJ13" s="26">
        <v>16</v>
      </c>
      <c r="EK13" s="27">
        <v>2.04</v>
      </c>
      <c r="EL13" s="106">
        <v>13</v>
      </c>
      <c r="EN13" s="10">
        <v>11</v>
      </c>
      <c r="EO13" s="17" t="s">
        <v>96</v>
      </c>
      <c r="EP13" s="6">
        <v>0.55000000000000004</v>
      </c>
    </row>
    <row r="14" spans="1:148" x14ac:dyDescent="0.2">
      <c r="A14" s="150">
        <v>12</v>
      </c>
      <c r="B14" s="151" t="s">
        <v>275</v>
      </c>
      <c r="C14" s="152">
        <v>3.3900000000000006</v>
      </c>
      <c r="D14" s="45" t="s">
        <v>103</v>
      </c>
      <c r="E14" s="14">
        <v>2</v>
      </c>
      <c r="F14" s="44">
        <v>36039</v>
      </c>
      <c r="G14" s="15">
        <v>27.090410958904108</v>
      </c>
      <c r="H14" s="15" t="s">
        <v>348</v>
      </c>
      <c r="I14" s="15">
        <v>24.668493150684931</v>
      </c>
      <c r="J14" s="15" t="s">
        <v>331</v>
      </c>
      <c r="K14" s="14">
        <v>75</v>
      </c>
      <c r="L14" s="14">
        <v>213</v>
      </c>
      <c r="M14" s="85">
        <v>4.7</v>
      </c>
      <c r="N14" s="81">
        <v>4</v>
      </c>
      <c r="O14" s="167">
        <v>0</v>
      </c>
      <c r="P14" s="168">
        <v>0.29604732454961014</v>
      </c>
      <c r="Q14" s="168">
        <v>0.49406688241639696</v>
      </c>
      <c r="R14" s="168">
        <v>0.80281385281385287</v>
      </c>
      <c r="S14" s="168">
        <v>0.89239046887009987</v>
      </c>
      <c r="T14" s="169">
        <v>0.89239046887009987</v>
      </c>
      <c r="U14" s="169">
        <v>0.89239046887009987</v>
      </c>
      <c r="V14" s="169">
        <v>1.8982536066818528E-2</v>
      </c>
      <c r="W14" s="169">
        <v>3.3737480231945179E-2</v>
      </c>
      <c r="X14" s="169">
        <v>3.3737480231945179E-2</v>
      </c>
      <c r="Y14" s="18">
        <v>3.3737480231945179E-2</v>
      </c>
      <c r="Z14" s="19">
        <v>23.013698630136986</v>
      </c>
      <c r="AA14" s="20">
        <v>87.300788719590457</v>
      </c>
      <c r="AB14" s="71">
        <v>0.71689497716894979</v>
      </c>
      <c r="AC14" s="102">
        <v>10.952830188679245</v>
      </c>
      <c r="AD14" s="71">
        <v>0.77099999999999991</v>
      </c>
      <c r="AE14" s="71">
        <v>7.8E-2</v>
      </c>
      <c r="AF14" s="71">
        <v>3.5000000000000003E-2</v>
      </c>
      <c r="AG14" s="70">
        <v>0.54500000000000004</v>
      </c>
      <c r="AH14" s="20">
        <v>2.4</v>
      </c>
      <c r="AI14" s="20">
        <v>7.407407407407407E-2</v>
      </c>
      <c r="AJ14" s="76">
        <v>0.85</v>
      </c>
      <c r="AK14" s="21">
        <v>0</v>
      </c>
      <c r="AL14" s="21">
        <v>2</v>
      </c>
      <c r="AM14" s="21">
        <v>7</v>
      </c>
      <c r="AN14" s="21">
        <v>7</v>
      </c>
      <c r="AO14" s="21">
        <v>5</v>
      </c>
      <c r="AP14" s="21">
        <v>7</v>
      </c>
      <c r="AQ14" s="21">
        <v>1</v>
      </c>
      <c r="AR14" s="21">
        <v>0</v>
      </c>
      <c r="AS14" s="21">
        <v>0</v>
      </c>
      <c r="AT14" s="21">
        <v>0</v>
      </c>
      <c r="AU14" s="21">
        <v>3</v>
      </c>
      <c r="AV14" s="21">
        <v>0</v>
      </c>
      <c r="AW14" s="21">
        <v>8.0400000000000009</v>
      </c>
      <c r="AX14" s="21">
        <v>6.0300000000000011</v>
      </c>
      <c r="AY14" s="21">
        <v>3.7499999999999999E-2</v>
      </c>
      <c r="AZ14" s="130">
        <v>0</v>
      </c>
      <c r="BA14" s="104"/>
      <c r="BB14" s="26">
        <v>1</v>
      </c>
      <c r="BC14" s="26"/>
      <c r="BD14" s="26"/>
      <c r="BE14" s="26"/>
      <c r="BF14" s="26"/>
      <c r="BG14" s="26"/>
      <c r="BH14" s="78"/>
      <c r="BI14" s="78"/>
      <c r="BJ14" s="78"/>
      <c r="BK14" s="26"/>
      <c r="BL14" s="26">
        <v>1</v>
      </c>
      <c r="BM14" s="26"/>
      <c r="BN14" s="73"/>
      <c r="BO14" s="26"/>
      <c r="BP14" s="26"/>
      <c r="BQ14" s="78"/>
      <c r="BR14" s="107"/>
      <c r="BS14" s="104">
        <v>1101</v>
      </c>
      <c r="BT14" s="26">
        <v>3719</v>
      </c>
      <c r="BU14" s="26">
        <v>8</v>
      </c>
      <c r="BV14" s="26">
        <v>4</v>
      </c>
      <c r="BW14" s="26">
        <v>168</v>
      </c>
      <c r="BX14" s="26">
        <v>103</v>
      </c>
      <c r="BY14" s="26">
        <v>75</v>
      </c>
      <c r="BZ14" s="78">
        <v>6.1</v>
      </c>
      <c r="CA14" s="78">
        <v>3.23</v>
      </c>
      <c r="CB14" s="78">
        <v>44</v>
      </c>
      <c r="CC14" s="26">
        <v>30</v>
      </c>
      <c r="CD14" s="26">
        <v>1226</v>
      </c>
      <c r="CE14" s="26">
        <v>11</v>
      </c>
      <c r="CF14" s="73">
        <v>2.7</v>
      </c>
      <c r="CG14" s="26">
        <v>0</v>
      </c>
      <c r="CH14" s="26">
        <v>1</v>
      </c>
      <c r="CI14" s="27">
        <v>1.0900000000000001</v>
      </c>
      <c r="CJ14" s="106">
        <v>0</v>
      </c>
      <c r="CK14" s="104">
        <v>916</v>
      </c>
      <c r="CL14" s="26">
        <v>1854</v>
      </c>
      <c r="CM14" s="26">
        <v>7</v>
      </c>
      <c r="CN14" s="26">
        <v>2</v>
      </c>
      <c r="CO14" s="26">
        <v>137</v>
      </c>
      <c r="CP14" s="26">
        <v>88</v>
      </c>
      <c r="CQ14" s="26">
        <v>74.2</v>
      </c>
      <c r="CR14" s="27">
        <v>4.0999999999999996</v>
      </c>
      <c r="CS14" s="27">
        <v>4.4000000000000004</v>
      </c>
      <c r="CT14" s="26">
        <v>40</v>
      </c>
      <c r="CU14" s="26">
        <v>1</v>
      </c>
      <c r="CV14" s="26">
        <v>588</v>
      </c>
      <c r="CW14" s="26">
        <v>9</v>
      </c>
      <c r="CX14" s="73">
        <v>0.1</v>
      </c>
      <c r="CY14" s="26">
        <v>0</v>
      </c>
      <c r="CZ14" s="26">
        <v>0</v>
      </c>
      <c r="DA14" s="27">
        <v>0.33</v>
      </c>
      <c r="DB14" s="106">
        <v>0</v>
      </c>
      <c r="DC14" s="104">
        <v>3709</v>
      </c>
      <c r="DD14" s="26">
        <v>4620</v>
      </c>
      <c r="DE14" s="26">
        <v>28</v>
      </c>
      <c r="DF14" s="26">
        <v>11</v>
      </c>
      <c r="DG14" s="26">
        <v>438</v>
      </c>
      <c r="DH14" s="26">
        <v>314</v>
      </c>
      <c r="DI14" s="26">
        <v>77.099999999999994</v>
      </c>
      <c r="DJ14" s="78">
        <v>7.8</v>
      </c>
      <c r="DK14" s="78">
        <v>3.5</v>
      </c>
      <c r="DL14" s="78">
        <v>54.5</v>
      </c>
      <c r="DM14" s="26">
        <v>25</v>
      </c>
      <c r="DN14" s="26">
        <v>1317</v>
      </c>
      <c r="DO14" s="26">
        <v>13</v>
      </c>
      <c r="DP14" s="73">
        <v>1.9</v>
      </c>
      <c r="DQ14" s="26">
        <v>1</v>
      </c>
      <c r="DR14" s="26">
        <v>0</v>
      </c>
      <c r="DS14" s="27">
        <v>0.77</v>
      </c>
      <c r="DT14" s="106">
        <v>0</v>
      </c>
      <c r="DU14" s="104">
        <v>3483</v>
      </c>
      <c r="DV14" s="26">
        <v>3903</v>
      </c>
      <c r="DW14" s="26">
        <v>22</v>
      </c>
      <c r="DX14" s="26">
        <v>13</v>
      </c>
      <c r="DY14" s="26">
        <v>499</v>
      </c>
      <c r="DZ14" s="26">
        <v>318</v>
      </c>
      <c r="EA14" s="26">
        <v>73</v>
      </c>
      <c r="EB14" s="27">
        <v>4</v>
      </c>
      <c r="EC14" s="27">
        <v>4.4000000000000004</v>
      </c>
      <c r="ED14" s="27">
        <v>33.299999999999997</v>
      </c>
      <c r="EE14" s="26">
        <v>64</v>
      </c>
      <c r="EF14" s="26">
        <v>1897</v>
      </c>
      <c r="EG14" s="26">
        <v>27</v>
      </c>
      <c r="EH14" s="73">
        <v>2.4</v>
      </c>
      <c r="EI14" s="26">
        <v>1</v>
      </c>
      <c r="EJ14" s="26">
        <v>2</v>
      </c>
      <c r="EK14" s="27">
        <v>0.85</v>
      </c>
      <c r="EL14" s="106">
        <v>2</v>
      </c>
      <c r="EN14" s="10">
        <v>12</v>
      </c>
      <c r="EO14" s="17" t="s">
        <v>98</v>
      </c>
      <c r="EP14" s="6">
        <v>0.5</v>
      </c>
    </row>
    <row r="15" spans="1:148" x14ac:dyDescent="0.2">
      <c r="A15" s="150">
        <v>13</v>
      </c>
      <c r="B15" s="151" t="s">
        <v>271</v>
      </c>
      <c r="C15" s="152">
        <v>3.0375000000000005</v>
      </c>
      <c r="D15" s="45" t="s">
        <v>123</v>
      </c>
      <c r="E15" s="14">
        <v>5</v>
      </c>
      <c r="F15" s="44">
        <v>36643</v>
      </c>
      <c r="G15" s="15">
        <v>25.435616438356163</v>
      </c>
      <c r="H15" s="15" t="s">
        <v>336</v>
      </c>
      <c r="I15" s="15">
        <v>23.013698630136986</v>
      </c>
      <c r="J15" s="15" t="s">
        <v>331</v>
      </c>
      <c r="K15" s="14">
        <v>78</v>
      </c>
      <c r="L15" s="14">
        <v>231</v>
      </c>
      <c r="M15" s="14">
        <v>4.8499999999999996</v>
      </c>
      <c r="N15" s="81">
        <v>6</v>
      </c>
      <c r="O15" s="167">
        <v>0</v>
      </c>
      <c r="P15" s="168">
        <v>0</v>
      </c>
      <c r="Q15" s="168">
        <v>3.5962877030162411E-2</v>
      </c>
      <c r="R15" s="168">
        <v>0.90046475600309839</v>
      </c>
      <c r="S15" s="168">
        <v>0.96656833824975419</v>
      </c>
      <c r="T15" s="169">
        <v>0.96656833824975419</v>
      </c>
      <c r="U15" s="169">
        <v>0.82158308751229103</v>
      </c>
      <c r="V15" s="169">
        <v>0.11793611793611794</v>
      </c>
      <c r="W15" s="169">
        <v>8.1441922563417896E-2</v>
      </c>
      <c r="X15" s="169">
        <v>9.9689020249767918E-2</v>
      </c>
      <c r="Y15" s="18">
        <v>8.4735667212302732E-2</v>
      </c>
      <c r="Z15" s="19">
        <v>21.358904109589041</v>
      </c>
      <c r="AA15" s="20">
        <v>83.497797751232184</v>
      </c>
      <c r="AB15" s="71">
        <v>0.65396825396825398</v>
      </c>
      <c r="AC15" s="102">
        <v>11.128301886792453</v>
      </c>
      <c r="AD15" s="71">
        <v>0.75599999999999989</v>
      </c>
      <c r="AE15" s="71">
        <v>0.05</v>
      </c>
      <c r="AF15" s="71">
        <v>1.4999999999999999E-2</v>
      </c>
      <c r="AG15" s="70">
        <v>0.40500000000000003</v>
      </c>
      <c r="AH15" s="20">
        <v>4</v>
      </c>
      <c r="AI15" s="20">
        <v>2.7777777777777776E-2</v>
      </c>
      <c r="AJ15" s="76">
        <v>2.5099999999999998</v>
      </c>
      <c r="AK15" s="21">
        <v>2</v>
      </c>
      <c r="AL15" s="21">
        <v>3</v>
      </c>
      <c r="AM15" s="21">
        <v>5</v>
      </c>
      <c r="AN15" s="21">
        <v>2</v>
      </c>
      <c r="AO15" s="21">
        <v>10</v>
      </c>
      <c r="AP15" s="21">
        <v>0</v>
      </c>
      <c r="AQ15" s="21">
        <v>3</v>
      </c>
      <c r="AR15" s="21">
        <v>2</v>
      </c>
      <c r="AS15" s="21">
        <v>0</v>
      </c>
      <c r="AT15" s="21">
        <v>5</v>
      </c>
      <c r="AU15" s="21">
        <v>1</v>
      </c>
      <c r="AV15" s="21">
        <v>0</v>
      </c>
      <c r="AW15" s="21">
        <v>5.9</v>
      </c>
      <c r="AX15" s="21">
        <v>4.4250000000000007</v>
      </c>
      <c r="AY15" s="21">
        <v>0.375</v>
      </c>
      <c r="AZ15" s="130">
        <v>0</v>
      </c>
      <c r="BA15" s="104"/>
      <c r="BB15" s="26">
        <v>1</v>
      </c>
      <c r="BC15" s="26"/>
      <c r="BD15" s="26"/>
      <c r="BE15" s="26"/>
      <c r="BF15" s="26"/>
      <c r="BG15" s="26"/>
      <c r="BH15" s="78"/>
      <c r="BI15" s="78"/>
      <c r="BJ15" s="78"/>
      <c r="BK15" s="26"/>
      <c r="BL15" s="26">
        <v>1</v>
      </c>
      <c r="BM15" s="26"/>
      <c r="BN15" s="73"/>
      <c r="BO15" s="26"/>
      <c r="BP15" s="26"/>
      <c r="BQ15" s="78"/>
      <c r="BR15" s="107"/>
      <c r="BS15" s="104"/>
      <c r="BT15" s="26">
        <v>1</v>
      </c>
      <c r="BU15" s="26"/>
      <c r="BV15" s="26"/>
      <c r="BW15" s="26"/>
      <c r="BX15" s="26"/>
      <c r="BY15" s="26"/>
      <c r="BZ15" s="78"/>
      <c r="CA15" s="78"/>
      <c r="CB15" s="78"/>
      <c r="CC15" s="26"/>
      <c r="CD15" s="26">
        <v>1</v>
      </c>
      <c r="CE15" s="26"/>
      <c r="CF15" s="73"/>
      <c r="CG15" s="26"/>
      <c r="CH15" s="26"/>
      <c r="CI15" s="27"/>
      <c r="CJ15" s="106"/>
      <c r="CK15" s="104">
        <v>62</v>
      </c>
      <c r="CL15" s="26">
        <v>1724</v>
      </c>
      <c r="CM15" s="26">
        <v>0</v>
      </c>
      <c r="CN15" s="26">
        <v>0</v>
      </c>
      <c r="CO15" s="26">
        <v>7</v>
      </c>
      <c r="CP15" s="26">
        <v>3</v>
      </c>
      <c r="CQ15" s="26">
        <v>42.9</v>
      </c>
      <c r="CR15" s="27">
        <v>11.1</v>
      </c>
      <c r="CS15" s="27">
        <v>0</v>
      </c>
      <c r="CT15" s="26">
        <v>33.299999999999997</v>
      </c>
      <c r="CU15" s="26">
        <v>0</v>
      </c>
      <c r="CV15" s="26">
        <v>858</v>
      </c>
      <c r="CW15" s="26">
        <v>0</v>
      </c>
      <c r="CX15" s="73"/>
      <c r="CY15" s="26">
        <v>0</v>
      </c>
      <c r="CZ15" s="26">
        <v>0</v>
      </c>
      <c r="DA15" s="27">
        <v>0</v>
      </c>
      <c r="DB15" s="106">
        <v>0</v>
      </c>
      <c r="DC15" s="104">
        <v>2325</v>
      </c>
      <c r="DD15" s="26">
        <v>2582</v>
      </c>
      <c r="DE15" s="26">
        <v>15</v>
      </c>
      <c r="DF15" s="26">
        <v>7</v>
      </c>
      <c r="DG15" s="26">
        <v>315</v>
      </c>
      <c r="DH15" s="26">
        <v>206</v>
      </c>
      <c r="DI15" s="26">
        <v>75.599999999999994</v>
      </c>
      <c r="DJ15" s="78">
        <v>5</v>
      </c>
      <c r="DK15" s="78">
        <v>3.6</v>
      </c>
      <c r="DL15" s="78">
        <v>36.4</v>
      </c>
      <c r="DM15" s="26">
        <v>144</v>
      </c>
      <c r="DN15" s="26">
        <v>1221</v>
      </c>
      <c r="DO15" s="26">
        <v>36</v>
      </c>
      <c r="DP15" s="73">
        <v>4</v>
      </c>
      <c r="DQ15" s="26">
        <v>4</v>
      </c>
      <c r="DR15" s="26">
        <v>1</v>
      </c>
      <c r="DS15" s="27">
        <v>1.39</v>
      </c>
      <c r="DT15" s="106">
        <v>4</v>
      </c>
      <c r="DU15" s="104">
        <v>2949</v>
      </c>
      <c r="DV15" s="26">
        <v>3051</v>
      </c>
      <c r="DW15" s="26">
        <v>13</v>
      </c>
      <c r="DX15" s="26">
        <v>8</v>
      </c>
      <c r="DY15" s="26">
        <v>433</v>
      </c>
      <c r="DZ15" s="26">
        <v>265</v>
      </c>
      <c r="EA15" s="26">
        <v>72</v>
      </c>
      <c r="EB15" s="27">
        <v>3.3</v>
      </c>
      <c r="EC15" s="27">
        <v>1.5</v>
      </c>
      <c r="ED15" s="27">
        <v>40.5</v>
      </c>
      <c r="EE15" s="26">
        <v>122</v>
      </c>
      <c r="EF15" s="26">
        <v>1498</v>
      </c>
      <c r="EG15" s="26">
        <v>37</v>
      </c>
      <c r="EH15" s="73">
        <v>3</v>
      </c>
      <c r="EI15" s="26">
        <v>2</v>
      </c>
      <c r="EJ15" s="26">
        <v>1</v>
      </c>
      <c r="EK15" s="27">
        <v>2.5099999999999998</v>
      </c>
      <c r="EL15" s="106">
        <v>2</v>
      </c>
    </row>
    <row r="16" spans="1:148" x14ac:dyDescent="0.2">
      <c r="A16" s="150">
        <v>14</v>
      </c>
      <c r="B16" s="151" t="s">
        <v>280</v>
      </c>
      <c r="C16" s="152">
        <v>2.7168749999999999</v>
      </c>
      <c r="D16" s="45" t="s">
        <v>160</v>
      </c>
      <c r="E16" s="14">
        <v>3</v>
      </c>
      <c r="F16" s="44">
        <v>36167</v>
      </c>
      <c r="G16" s="15">
        <v>26.739726027397261</v>
      </c>
      <c r="H16" s="15" t="s">
        <v>348</v>
      </c>
      <c r="I16" s="15">
        <v>24.317808219178083</v>
      </c>
      <c r="J16" s="15" t="s">
        <v>328</v>
      </c>
      <c r="K16" s="14">
        <v>75</v>
      </c>
      <c r="L16" s="14">
        <v>225</v>
      </c>
      <c r="M16" s="14">
        <v>4.67</v>
      </c>
      <c r="N16" s="81">
        <v>0</v>
      </c>
      <c r="O16" s="167">
        <v>0.88199595414699927</v>
      </c>
      <c r="P16" s="168">
        <v>0.76950215601724814</v>
      </c>
      <c r="Q16" s="168">
        <v>0.69362261669953973</v>
      </c>
      <c r="R16" s="168">
        <v>0.89490147012824528</v>
      </c>
      <c r="S16" s="168">
        <v>0.42687478791991856</v>
      </c>
      <c r="T16" s="169">
        <v>0.66088812902408189</v>
      </c>
      <c r="U16" s="169">
        <v>0.59479931612167369</v>
      </c>
      <c r="V16" s="169">
        <v>0.29014443500424808</v>
      </c>
      <c r="W16" s="169">
        <v>0.22681088167813832</v>
      </c>
      <c r="X16" s="169">
        <v>0.25847765834119318</v>
      </c>
      <c r="Y16" s="18">
        <v>0.23262989250707386</v>
      </c>
      <c r="Z16" s="19">
        <v>19.660273972602738</v>
      </c>
      <c r="AA16" s="20">
        <v>94.61173169227942</v>
      </c>
      <c r="AB16" s="71">
        <v>0.64516129032258063</v>
      </c>
      <c r="AC16" s="102">
        <v>10.483333333333333</v>
      </c>
      <c r="AD16" s="71">
        <v>0.79400000000000004</v>
      </c>
      <c r="AE16" s="71">
        <v>4.7E-2</v>
      </c>
      <c r="AF16" s="71">
        <v>2.6000000000000002E-2</v>
      </c>
      <c r="AG16" s="70">
        <v>0.54100000000000004</v>
      </c>
      <c r="AH16" s="20">
        <v>6.8</v>
      </c>
      <c r="AI16" s="20">
        <v>0.15116279069767441</v>
      </c>
      <c r="AJ16" s="76">
        <v>3.58</v>
      </c>
      <c r="AK16" s="21">
        <v>6</v>
      </c>
      <c r="AL16" s="21">
        <v>0</v>
      </c>
      <c r="AM16" s="21">
        <v>9</v>
      </c>
      <c r="AN16" s="21">
        <v>1</v>
      </c>
      <c r="AO16" s="21">
        <v>8</v>
      </c>
      <c r="AP16" s="21">
        <v>7</v>
      </c>
      <c r="AQ16" s="21">
        <v>8</v>
      </c>
      <c r="AR16" s="21">
        <v>7</v>
      </c>
      <c r="AS16" s="21">
        <v>3</v>
      </c>
      <c r="AT16" s="21">
        <v>8</v>
      </c>
      <c r="AU16" s="21">
        <v>0</v>
      </c>
      <c r="AV16" s="21">
        <v>0</v>
      </c>
      <c r="AW16" s="21">
        <v>6.99</v>
      </c>
      <c r="AX16" s="21">
        <v>6.99</v>
      </c>
      <c r="AY16" s="21">
        <v>0.97499999999999998</v>
      </c>
      <c r="AZ16" s="130">
        <v>0.48749999999999999</v>
      </c>
      <c r="BA16" s="104">
        <v>2616</v>
      </c>
      <c r="BB16" s="26">
        <v>2966</v>
      </c>
      <c r="BC16" s="26">
        <v>17</v>
      </c>
      <c r="BD16" s="26">
        <v>8</v>
      </c>
      <c r="BE16" s="26">
        <v>348</v>
      </c>
      <c r="BF16" s="26">
        <v>224</v>
      </c>
      <c r="BG16" s="26">
        <v>74.7</v>
      </c>
      <c r="BH16" s="26">
        <v>6.7</v>
      </c>
      <c r="BI16" s="26">
        <v>3.3</v>
      </c>
      <c r="BJ16" s="78">
        <v>43.4</v>
      </c>
      <c r="BK16" s="26">
        <v>792</v>
      </c>
      <c r="BL16" s="26">
        <v>2720</v>
      </c>
      <c r="BM16" s="26">
        <v>91</v>
      </c>
      <c r="BN16" s="73">
        <v>6.5</v>
      </c>
      <c r="BO16" s="26">
        <v>8</v>
      </c>
      <c r="BP16" s="26">
        <v>23</v>
      </c>
      <c r="BQ16" s="26">
        <v>3.7</v>
      </c>
      <c r="BR16" s="107">
        <v>30</v>
      </c>
      <c r="BS16" s="104">
        <v>1963</v>
      </c>
      <c r="BT16" s="26">
        <v>2551</v>
      </c>
      <c r="BU16" s="26">
        <v>10</v>
      </c>
      <c r="BV16" s="26">
        <v>9</v>
      </c>
      <c r="BW16" s="26">
        <v>252</v>
      </c>
      <c r="BX16" s="26">
        <v>149</v>
      </c>
      <c r="BY16" s="26">
        <v>69.8</v>
      </c>
      <c r="BZ16" s="26">
        <v>1.2</v>
      </c>
      <c r="CA16" s="26">
        <v>5.5</v>
      </c>
      <c r="CB16" s="78">
        <v>45.2</v>
      </c>
      <c r="CC16" s="26">
        <v>733</v>
      </c>
      <c r="CD16" s="26">
        <v>2605</v>
      </c>
      <c r="CE16" s="26">
        <v>89</v>
      </c>
      <c r="CF16" s="73">
        <v>5.7</v>
      </c>
      <c r="CG16" s="26">
        <v>7</v>
      </c>
      <c r="CH16" s="26">
        <v>12</v>
      </c>
      <c r="CI16" s="26">
        <v>3.58</v>
      </c>
      <c r="CJ16" s="106">
        <v>24</v>
      </c>
      <c r="CK16" s="104">
        <v>1055</v>
      </c>
      <c r="CL16" s="26">
        <v>1521</v>
      </c>
      <c r="CM16" s="26">
        <v>4</v>
      </c>
      <c r="CN16" s="26">
        <v>3</v>
      </c>
      <c r="CO16" s="26">
        <v>153</v>
      </c>
      <c r="CP16" s="26">
        <v>108</v>
      </c>
      <c r="CQ16" s="26">
        <v>79.400000000000006</v>
      </c>
      <c r="CR16" s="26">
        <v>3.1</v>
      </c>
      <c r="CS16" s="26">
        <v>2.6</v>
      </c>
      <c r="CT16" s="26">
        <v>30</v>
      </c>
      <c r="CU16" s="26">
        <v>553</v>
      </c>
      <c r="CV16" s="26">
        <v>1737</v>
      </c>
      <c r="CW16" s="26">
        <v>69</v>
      </c>
      <c r="CX16" s="73">
        <v>6.4</v>
      </c>
      <c r="CY16" s="26">
        <v>7</v>
      </c>
      <c r="CZ16" s="26">
        <v>11</v>
      </c>
      <c r="DA16" s="26">
        <v>2.97</v>
      </c>
      <c r="DB16" s="106">
        <v>21</v>
      </c>
      <c r="DC16" s="104">
        <v>2861</v>
      </c>
      <c r="DD16" s="26">
        <v>3197</v>
      </c>
      <c r="DE16" s="26">
        <v>14</v>
      </c>
      <c r="DF16" s="26">
        <v>10</v>
      </c>
      <c r="DG16" s="26">
        <v>307</v>
      </c>
      <c r="DH16" s="26">
        <v>189</v>
      </c>
      <c r="DI16" s="26">
        <v>71.099999999999994</v>
      </c>
      <c r="DJ16" s="26">
        <v>4.7</v>
      </c>
      <c r="DK16" s="26">
        <v>3.7</v>
      </c>
      <c r="DL16" s="78">
        <v>54.1</v>
      </c>
      <c r="DM16" s="26">
        <v>683</v>
      </c>
      <c r="DN16" s="26">
        <v>2354</v>
      </c>
      <c r="DO16" s="26">
        <v>78</v>
      </c>
      <c r="DP16" s="73">
        <v>6.3</v>
      </c>
      <c r="DQ16" s="26">
        <v>13</v>
      </c>
      <c r="DR16" s="26">
        <v>9</v>
      </c>
      <c r="DS16" s="26">
        <v>3.58</v>
      </c>
      <c r="DT16" s="106">
        <v>16</v>
      </c>
      <c r="DU16" s="104">
        <v>1258</v>
      </c>
      <c r="DV16" s="26">
        <v>2947</v>
      </c>
      <c r="DW16" s="26">
        <v>6</v>
      </c>
      <c r="DX16" s="26">
        <v>1</v>
      </c>
      <c r="DY16" s="26">
        <v>186</v>
      </c>
      <c r="DZ16" s="26">
        <v>120</v>
      </c>
      <c r="EA16" s="26">
        <v>75.3</v>
      </c>
      <c r="EB16" s="26">
        <v>2.6</v>
      </c>
      <c r="EC16" s="26">
        <v>3.1</v>
      </c>
      <c r="ED16" s="27">
        <v>27.3</v>
      </c>
      <c r="EE16" s="26">
        <v>692</v>
      </c>
      <c r="EF16" s="26">
        <v>3051</v>
      </c>
      <c r="EG16" s="26">
        <v>86</v>
      </c>
      <c r="EH16" s="73">
        <v>6.8</v>
      </c>
      <c r="EI16" s="26">
        <v>10</v>
      </c>
      <c r="EJ16" s="26">
        <v>13</v>
      </c>
      <c r="EK16" s="26">
        <v>3.14</v>
      </c>
      <c r="EL16" s="106">
        <v>20</v>
      </c>
      <c r="EN16" s="17"/>
    </row>
    <row r="17" spans="1:144" x14ac:dyDescent="0.2">
      <c r="A17" s="150">
        <v>15</v>
      </c>
      <c r="B17" s="151" t="s">
        <v>281</v>
      </c>
      <c r="C17" s="152">
        <v>2.1818124999999999</v>
      </c>
      <c r="D17" s="45" t="s">
        <v>133</v>
      </c>
      <c r="E17" s="14">
        <v>2</v>
      </c>
      <c r="F17" s="44">
        <v>35990</v>
      </c>
      <c r="G17" s="15">
        <v>27.224657534246575</v>
      </c>
      <c r="H17" s="15" t="s">
        <v>348</v>
      </c>
      <c r="I17" s="15">
        <v>24.802739726027397</v>
      </c>
      <c r="J17" s="15" t="s">
        <v>352</v>
      </c>
      <c r="K17" s="14">
        <v>74</v>
      </c>
      <c r="L17" s="14">
        <v>210</v>
      </c>
      <c r="M17" s="14">
        <v>4.7</v>
      </c>
      <c r="N17" s="81">
        <v>5</v>
      </c>
      <c r="O17" s="167">
        <v>6.8758815232722148E-2</v>
      </c>
      <c r="P17" s="168">
        <v>0.9224887035106013</v>
      </c>
      <c r="Q17" s="168">
        <v>0.8203125</v>
      </c>
      <c r="R17" s="168">
        <v>0.89000286450873678</v>
      </c>
      <c r="S17" s="168">
        <v>0.85957965275662507</v>
      </c>
      <c r="T17" s="169">
        <v>0.89103417813361319</v>
      </c>
      <c r="U17" s="169">
        <v>0.89103417813361319</v>
      </c>
      <c r="V17" s="169">
        <v>0.21595092024539878</v>
      </c>
      <c r="W17" s="169">
        <v>0.10715729882733523</v>
      </c>
      <c r="X17" s="169">
        <v>0.16155410953636701</v>
      </c>
      <c r="Y17" s="18">
        <v>0.16155410953636701</v>
      </c>
      <c r="Z17" s="19">
        <v>21.145205479452056</v>
      </c>
      <c r="AA17" s="20">
        <v>86.0712001460751</v>
      </c>
      <c r="AB17" s="71">
        <v>0.64387464387464388</v>
      </c>
      <c r="AC17" s="102">
        <v>12.486725663716815</v>
      </c>
      <c r="AD17" s="71">
        <v>0.77099999999999991</v>
      </c>
      <c r="AE17" s="71">
        <v>4.5999999999999999E-2</v>
      </c>
      <c r="AF17" s="71">
        <v>2.2000000000000002E-2</v>
      </c>
      <c r="AG17" s="70">
        <v>0.45700000000000002</v>
      </c>
      <c r="AH17" s="20">
        <v>5.2</v>
      </c>
      <c r="AI17" s="20">
        <v>8.8235294117647065E-2</v>
      </c>
      <c r="AJ17" s="76">
        <v>2.13</v>
      </c>
      <c r="AK17" s="21">
        <v>2</v>
      </c>
      <c r="AL17" s="21">
        <v>4</v>
      </c>
      <c r="AM17" s="21">
        <v>7</v>
      </c>
      <c r="AN17" s="21">
        <v>1</v>
      </c>
      <c r="AO17" s="21">
        <v>9</v>
      </c>
      <c r="AP17" s="21">
        <v>3</v>
      </c>
      <c r="AQ17" s="21">
        <v>7</v>
      </c>
      <c r="AR17" s="21">
        <v>4</v>
      </c>
      <c r="AS17" s="21">
        <v>0</v>
      </c>
      <c r="AT17" s="21">
        <v>3</v>
      </c>
      <c r="AU17" s="21">
        <v>1</v>
      </c>
      <c r="AV17" s="21">
        <v>0</v>
      </c>
      <c r="AW17" s="21">
        <v>7.06</v>
      </c>
      <c r="AX17" s="21">
        <v>5.6479999999999997</v>
      </c>
      <c r="AY17" s="21">
        <v>0.52500000000000002</v>
      </c>
      <c r="AZ17" s="130">
        <v>0.26250000000000001</v>
      </c>
      <c r="BA17" s="104">
        <v>195</v>
      </c>
      <c r="BB17" s="26">
        <v>2836</v>
      </c>
      <c r="BC17" s="26">
        <v>2</v>
      </c>
      <c r="BD17" s="26">
        <v>0</v>
      </c>
      <c r="BE17" s="26">
        <v>7</v>
      </c>
      <c r="BF17" s="26">
        <v>5</v>
      </c>
      <c r="BG17" s="26">
        <v>71.400000000000006</v>
      </c>
      <c r="BH17" s="26">
        <v>50</v>
      </c>
      <c r="BI17" s="26">
        <v>0</v>
      </c>
      <c r="BJ17" s="78">
        <v>75</v>
      </c>
      <c r="BK17" s="26">
        <v>11</v>
      </c>
      <c r="BL17" s="26">
        <v>2897</v>
      </c>
      <c r="BM17" s="26">
        <v>2</v>
      </c>
      <c r="BN17" s="73">
        <v>3.7</v>
      </c>
      <c r="BO17" s="26">
        <v>0</v>
      </c>
      <c r="BP17" s="26">
        <v>0</v>
      </c>
      <c r="BQ17" s="26">
        <v>2</v>
      </c>
      <c r="BR17" s="107">
        <v>0</v>
      </c>
      <c r="BS17" s="104">
        <v>2654</v>
      </c>
      <c r="BT17" s="26">
        <v>2877</v>
      </c>
      <c r="BU17" s="26">
        <v>23</v>
      </c>
      <c r="BV17" s="26">
        <v>7</v>
      </c>
      <c r="BW17" s="26">
        <v>321</v>
      </c>
      <c r="BX17" s="26">
        <v>188</v>
      </c>
      <c r="BY17" s="26">
        <v>72.7</v>
      </c>
      <c r="BZ17" s="26">
        <v>3.2</v>
      </c>
      <c r="CA17" s="26">
        <v>3</v>
      </c>
      <c r="CB17" s="78">
        <v>37.700000000000003</v>
      </c>
      <c r="CC17" s="26">
        <v>483</v>
      </c>
      <c r="CD17" s="26">
        <v>2659</v>
      </c>
      <c r="CE17" s="26">
        <v>69</v>
      </c>
      <c r="CF17" s="73">
        <v>4.8</v>
      </c>
      <c r="CG17" s="26">
        <v>5</v>
      </c>
      <c r="CH17" s="26">
        <v>10</v>
      </c>
      <c r="CI17" s="26">
        <v>1.93</v>
      </c>
      <c r="CJ17" s="106">
        <v>17</v>
      </c>
      <c r="CK17" s="104">
        <v>1890</v>
      </c>
      <c r="CL17" s="26">
        <v>2304</v>
      </c>
      <c r="CM17" s="26">
        <v>16</v>
      </c>
      <c r="CN17" s="26">
        <v>9</v>
      </c>
      <c r="CO17" s="26">
        <v>253</v>
      </c>
      <c r="CP17" s="26">
        <v>153</v>
      </c>
      <c r="CQ17" s="26">
        <v>71.599999999999994</v>
      </c>
      <c r="CR17" s="26">
        <v>1.9</v>
      </c>
      <c r="CS17" s="26">
        <v>3.1</v>
      </c>
      <c r="CT17" s="26">
        <v>21.7</v>
      </c>
      <c r="CU17" s="26">
        <v>458</v>
      </c>
      <c r="CV17" s="26">
        <v>1739</v>
      </c>
      <c r="CW17" s="26">
        <v>60</v>
      </c>
      <c r="CX17" s="73">
        <v>5.6</v>
      </c>
      <c r="CY17" s="26">
        <v>3</v>
      </c>
      <c r="CZ17" s="26">
        <v>10</v>
      </c>
      <c r="DA17" s="26">
        <v>3.26</v>
      </c>
      <c r="DB17" s="106">
        <v>17</v>
      </c>
      <c r="DC17" s="104">
        <v>3107</v>
      </c>
      <c r="DD17" s="26">
        <v>3491</v>
      </c>
      <c r="DE17" s="26">
        <v>21</v>
      </c>
      <c r="DF17" s="26">
        <v>8</v>
      </c>
      <c r="DG17" s="26">
        <v>431</v>
      </c>
      <c r="DH17" s="26">
        <v>261</v>
      </c>
      <c r="DI17" s="26">
        <v>71.5</v>
      </c>
      <c r="DJ17" s="26">
        <v>4.5999999999999996</v>
      </c>
      <c r="DK17" s="26">
        <v>2.5</v>
      </c>
      <c r="DL17" s="78">
        <v>39.700000000000003</v>
      </c>
      <c r="DM17" s="26">
        <v>352</v>
      </c>
      <c r="DN17" s="26">
        <v>1630</v>
      </c>
      <c r="DO17" s="26">
        <v>39</v>
      </c>
      <c r="DP17" s="73">
        <v>5.2</v>
      </c>
      <c r="DQ17" s="26">
        <v>2</v>
      </c>
      <c r="DR17" s="26">
        <v>2</v>
      </c>
      <c r="DS17" s="26">
        <v>2.13</v>
      </c>
      <c r="DT17" s="106">
        <v>14</v>
      </c>
      <c r="DU17" s="104">
        <v>2822</v>
      </c>
      <c r="DV17" s="26">
        <v>3283</v>
      </c>
      <c r="DW17" s="26">
        <v>24</v>
      </c>
      <c r="DX17" s="26">
        <v>7</v>
      </c>
      <c r="DY17" s="26">
        <v>351</v>
      </c>
      <c r="DZ17" s="26">
        <v>226</v>
      </c>
      <c r="EA17" s="26">
        <v>77.099999999999994</v>
      </c>
      <c r="EB17" s="26">
        <v>4</v>
      </c>
      <c r="EC17" s="26">
        <v>2.2000000000000002</v>
      </c>
      <c r="ED17" s="27">
        <v>45.7</v>
      </c>
      <c r="EE17" s="26">
        <v>265</v>
      </c>
      <c r="EF17" s="26">
        <v>2473</v>
      </c>
      <c r="EG17" s="26">
        <v>34</v>
      </c>
      <c r="EH17" s="73">
        <v>4.5999999999999996</v>
      </c>
      <c r="EI17" s="26">
        <v>5</v>
      </c>
      <c r="EJ17" s="26">
        <v>3</v>
      </c>
      <c r="EK17" s="26">
        <v>1.58</v>
      </c>
      <c r="EL17" s="106">
        <v>9</v>
      </c>
      <c r="EN17" s="17"/>
    </row>
    <row r="18" spans="1:144" x14ac:dyDescent="0.2">
      <c r="A18" s="150">
        <v>16</v>
      </c>
      <c r="B18" s="151" t="s">
        <v>272</v>
      </c>
      <c r="C18" s="152">
        <v>0.80874999999999986</v>
      </c>
      <c r="D18" s="45" t="s">
        <v>107</v>
      </c>
      <c r="E18" s="14">
        <v>4</v>
      </c>
      <c r="F18" s="44">
        <v>36074</v>
      </c>
      <c r="G18" s="15">
        <v>26.994520547945207</v>
      </c>
      <c r="H18" s="15" t="s">
        <v>348</v>
      </c>
      <c r="I18" s="15">
        <v>24.572602739726026</v>
      </c>
      <c r="J18" s="15" t="s">
        <v>328</v>
      </c>
      <c r="K18" s="14">
        <v>72</v>
      </c>
      <c r="L18" s="14">
        <v>192</v>
      </c>
      <c r="M18" s="85">
        <v>4.53</v>
      </c>
      <c r="N18" s="81">
        <v>0</v>
      </c>
      <c r="O18" s="167">
        <v>0.18673509672325306</v>
      </c>
      <c r="P18" s="168">
        <v>0.6741130091984231</v>
      </c>
      <c r="Q18" s="168">
        <v>0.97356664184661201</v>
      </c>
      <c r="R18" s="168">
        <v>0.95933636955107349</v>
      </c>
      <c r="S18" s="168">
        <v>0.5864520958083832</v>
      </c>
      <c r="T18" s="169">
        <v>0.78000936882749761</v>
      </c>
      <c r="U18" s="169">
        <v>0.70200843194474782</v>
      </c>
      <c r="V18" s="169">
        <v>0.40197113692361847</v>
      </c>
      <c r="W18" s="169">
        <v>0.2359753890698516</v>
      </c>
      <c r="X18" s="169">
        <v>0.31897326299673501</v>
      </c>
      <c r="Y18" s="18">
        <v>0.2870759366970615</v>
      </c>
      <c r="Z18" s="19">
        <v>20.915068493150685</v>
      </c>
      <c r="AA18" s="20">
        <v>91.188152386254302</v>
      </c>
      <c r="AB18" s="71">
        <v>0.62385321100917435</v>
      </c>
      <c r="AC18" s="102">
        <v>11.522058823529411</v>
      </c>
      <c r="AD18" s="71">
        <v>0.73299999999999998</v>
      </c>
      <c r="AE18" s="71">
        <v>5.0999999999999997E-2</v>
      </c>
      <c r="AF18" s="71">
        <v>0.03</v>
      </c>
      <c r="AG18" s="70">
        <v>0.49200000000000005</v>
      </c>
      <c r="AH18" s="20">
        <v>7.2</v>
      </c>
      <c r="AI18" s="20">
        <v>0.31645569620253167</v>
      </c>
      <c r="AJ18" s="76">
        <v>3.68</v>
      </c>
      <c r="AK18" s="21">
        <v>3</v>
      </c>
      <c r="AL18" s="21">
        <v>4</v>
      </c>
      <c r="AM18" s="21">
        <v>3</v>
      </c>
      <c r="AN18" s="21">
        <v>2</v>
      </c>
      <c r="AO18" s="21">
        <v>7</v>
      </c>
      <c r="AP18" s="21">
        <v>4</v>
      </c>
      <c r="AQ18" s="21">
        <v>10</v>
      </c>
      <c r="AR18" s="21">
        <v>8</v>
      </c>
      <c r="AS18" s="21">
        <v>10</v>
      </c>
      <c r="AT18" s="21">
        <v>8</v>
      </c>
      <c r="AU18" s="21">
        <v>0</v>
      </c>
      <c r="AV18" s="21">
        <v>0</v>
      </c>
      <c r="AW18" s="21">
        <v>5.68</v>
      </c>
      <c r="AX18" s="21">
        <v>5.68</v>
      </c>
      <c r="AY18" s="21">
        <v>1.35</v>
      </c>
      <c r="AZ18" s="130">
        <v>0.67500000000000004</v>
      </c>
      <c r="BA18" s="104">
        <v>473</v>
      </c>
      <c r="BB18" s="26">
        <v>2533</v>
      </c>
      <c r="BC18" s="26">
        <v>1</v>
      </c>
      <c r="BD18" s="26">
        <v>1</v>
      </c>
      <c r="BE18" s="26">
        <v>67</v>
      </c>
      <c r="BF18" s="26">
        <v>40</v>
      </c>
      <c r="BG18" s="26">
        <v>69.8</v>
      </c>
      <c r="BH18" s="78">
        <v>4.5</v>
      </c>
      <c r="BI18" s="78">
        <v>5.9</v>
      </c>
      <c r="BJ18" s="78">
        <v>46.7</v>
      </c>
      <c r="BK18" s="26">
        <v>514</v>
      </c>
      <c r="BL18" s="26">
        <v>1945</v>
      </c>
      <c r="BM18" s="26">
        <v>70</v>
      </c>
      <c r="BN18" s="73">
        <v>7.3</v>
      </c>
      <c r="BO18" s="26">
        <v>5</v>
      </c>
      <c r="BP18" s="26">
        <v>18</v>
      </c>
      <c r="BQ18" s="78">
        <v>2.96</v>
      </c>
      <c r="BR18" s="107">
        <v>17</v>
      </c>
      <c r="BS18" s="104">
        <v>2052</v>
      </c>
      <c r="BT18" s="26">
        <v>3044</v>
      </c>
      <c r="BU18" s="26">
        <v>22</v>
      </c>
      <c r="BV18" s="26">
        <v>5</v>
      </c>
      <c r="BW18" s="26">
        <v>180</v>
      </c>
      <c r="BX18" s="26">
        <v>112</v>
      </c>
      <c r="BY18" s="26">
        <v>72</v>
      </c>
      <c r="BZ18" s="78">
        <v>5.2</v>
      </c>
      <c r="CA18" s="78">
        <v>4.3</v>
      </c>
      <c r="CB18" s="78">
        <v>54.5</v>
      </c>
      <c r="CC18" s="26">
        <v>616</v>
      </c>
      <c r="CD18" s="26">
        <v>3005</v>
      </c>
      <c r="CE18" s="26">
        <v>98</v>
      </c>
      <c r="CF18" s="73">
        <v>6.3</v>
      </c>
      <c r="CG18" s="26">
        <v>6</v>
      </c>
      <c r="CH18" s="26">
        <v>23</v>
      </c>
      <c r="CI18" s="27">
        <v>2.9</v>
      </c>
      <c r="CJ18" s="106">
        <v>19</v>
      </c>
      <c r="CK18" s="104">
        <v>2615</v>
      </c>
      <c r="CL18" s="26">
        <v>2686</v>
      </c>
      <c r="CM18" s="26">
        <v>20</v>
      </c>
      <c r="CN18" s="26">
        <v>12</v>
      </c>
      <c r="CO18" s="26">
        <v>305</v>
      </c>
      <c r="CP18" s="26">
        <v>195</v>
      </c>
      <c r="CQ18" s="26">
        <v>73.3</v>
      </c>
      <c r="CR18" s="27">
        <v>4.7</v>
      </c>
      <c r="CS18" s="27">
        <v>4.8</v>
      </c>
      <c r="CT18" s="26">
        <v>49.2</v>
      </c>
      <c r="CU18" s="26">
        <v>789</v>
      </c>
      <c r="CV18" s="26">
        <v>2400</v>
      </c>
      <c r="CW18" s="26">
        <v>97</v>
      </c>
      <c r="CX18" s="73">
        <v>8.1</v>
      </c>
      <c r="CY18" s="26">
        <v>7</v>
      </c>
      <c r="CZ18" s="26">
        <v>28</v>
      </c>
      <c r="DA18" s="27">
        <v>4.04</v>
      </c>
      <c r="DB18" s="106">
        <v>37</v>
      </c>
      <c r="DC18" s="104">
        <v>2949</v>
      </c>
      <c r="DD18" s="26">
        <v>3074</v>
      </c>
      <c r="DE18" s="26">
        <v>19</v>
      </c>
      <c r="DF18" s="26">
        <v>6</v>
      </c>
      <c r="DG18" s="26">
        <v>342</v>
      </c>
      <c r="DH18" s="26">
        <v>209</v>
      </c>
      <c r="DI18" s="26">
        <v>70.7</v>
      </c>
      <c r="DJ18" s="78">
        <v>5.0999999999999996</v>
      </c>
      <c r="DK18" s="78">
        <v>3</v>
      </c>
      <c r="DL18" s="78">
        <v>40.700000000000003</v>
      </c>
      <c r="DM18" s="26">
        <v>1142</v>
      </c>
      <c r="DN18" s="26">
        <v>2841</v>
      </c>
      <c r="DO18" s="26">
        <v>158</v>
      </c>
      <c r="DP18" s="73">
        <v>7.2</v>
      </c>
      <c r="DQ18" s="26">
        <v>20</v>
      </c>
      <c r="DR18" s="26">
        <v>50</v>
      </c>
      <c r="DS18" s="27">
        <v>3.68</v>
      </c>
      <c r="DT18" s="106">
        <v>38</v>
      </c>
      <c r="DU18" s="104">
        <v>1567</v>
      </c>
      <c r="DV18" s="26">
        <v>2672</v>
      </c>
      <c r="DW18" s="26">
        <v>8</v>
      </c>
      <c r="DX18" s="26">
        <v>5</v>
      </c>
      <c r="DY18" s="26">
        <v>218</v>
      </c>
      <c r="DZ18" s="26">
        <v>136</v>
      </c>
      <c r="EA18" s="26">
        <v>69.400000000000006</v>
      </c>
      <c r="EB18" s="27">
        <v>3</v>
      </c>
      <c r="EC18" s="27">
        <v>3.2</v>
      </c>
      <c r="ED18" s="27">
        <v>31.3</v>
      </c>
      <c r="EE18" s="26">
        <v>652</v>
      </c>
      <c r="EF18" s="26">
        <v>2763</v>
      </c>
      <c r="EG18" s="26">
        <v>100</v>
      </c>
      <c r="EH18" s="73">
        <v>6.5</v>
      </c>
      <c r="EI18" s="26">
        <v>12</v>
      </c>
      <c r="EJ18" s="26">
        <v>25</v>
      </c>
      <c r="EK18" s="27">
        <v>2.2599999999999998</v>
      </c>
      <c r="EL18" s="106">
        <v>19</v>
      </c>
      <c r="EN18" s="17"/>
    </row>
    <row r="19" spans="1:144" ht="16" thickBot="1" x14ac:dyDescent="0.25">
      <c r="A19" s="153">
        <v>17</v>
      </c>
      <c r="B19" s="154" t="s">
        <v>462</v>
      </c>
      <c r="C19" s="155">
        <v>-0.36250000000000004</v>
      </c>
      <c r="D19" s="162" t="s">
        <v>463</v>
      </c>
      <c r="E19" s="159">
        <v>2</v>
      </c>
      <c r="F19" s="160">
        <v>36014</v>
      </c>
      <c r="G19" s="161">
        <v>27.158904109589042</v>
      </c>
      <c r="H19" s="161" t="s">
        <v>348</v>
      </c>
      <c r="I19" s="161">
        <v>24.736986301369864</v>
      </c>
      <c r="J19" s="161" t="s">
        <v>331</v>
      </c>
      <c r="K19" s="159">
        <v>74</v>
      </c>
      <c r="L19" s="159">
        <v>210</v>
      </c>
      <c r="M19" s="237">
        <v>4.7</v>
      </c>
      <c r="N19" s="200">
        <v>0</v>
      </c>
      <c r="O19" s="170">
        <v>0.14966579482708514</v>
      </c>
      <c r="P19" s="171">
        <v>0.80845167994457912</v>
      </c>
      <c r="Q19" s="171">
        <v>0.31427072402938089</v>
      </c>
      <c r="R19" s="171">
        <v>0.2113289760348584</v>
      </c>
      <c r="S19" s="171">
        <v>0.96004358881220486</v>
      </c>
      <c r="T19" s="172">
        <v>0.96004358881220486</v>
      </c>
      <c r="U19" s="172">
        <v>0.96004358881220486</v>
      </c>
      <c r="V19" s="172">
        <v>4.2680776014109349E-2</v>
      </c>
      <c r="W19" s="172">
        <v>7.8880407124681931E-2</v>
      </c>
      <c r="X19" s="172">
        <v>7.8880407124681931E-2</v>
      </c>
      <c r="Y19" s="173">
        <v>7.8880407124681931E-2</v>
      </c>
      <c r="Z19" s="174">
        <v>21.079452054794519</v>
      </c>
      <c r="AA19" s="175">
        <v>86.0712001460751</v>
      </c>
      <c r="AB19" s="176">
        <v>0.69376693766937669</v>
      </c>
      <c r="AC19" s="177">
        <v>10.32421875</v>
      </c>
      <c r="AD19" s="176">
        <v>0</v>
      </c>
      <c r="AE19" s="176">
        <v>0</v>
      </c>
      <c r="AF19" s="176">
        <v>0</v>
      </c>
      <c r="AG19" s="178">
        <v>0</v>
      </c>
      <c r="AH19" s="175">
        <v>7.6</v>
      </c>
      <c r="AI19" s="175">
        <v>0.84375</v>
      </c>
      <c r="AJ19" s="179">
        <v>3.4</v>
      </c>
      <c r="AK19" s="180">
        <v>2</v>
      </c>
      <c r="AL19" s="180">
        <v>0</v>
      </c>
      <c r="AM19" s="180">
        <v>0</v>
      </c>
      <c r="AN19" s="180">
        <v>0</v>
      </c>
      <c r="AO19" s="180">
        <v>10</v>
      </c>
      <c r="AP19" s="180">
        <v>0</v>
      </c>
      <c r="AQ19" s="180">
        <v>3</v>
      </c>
      <c r="AR19" s="180">
        <v>9</v>
      </c>
      <c r="AS19" s="180">
        <v>10</v>
      </c>
      <c r="AT19" s="180">
        <v>7</v>
      </c>
      <c r="AU19" s="180">
        <v>0</v>
      </c>
      <c r="AV19" s="180">
        <v>0</v>
      </c>
      <c r="AW19" s="180">
        <v>2.5</v>
      </c>
      <c r="AX19" s="180">
        <v>1.875</v>
      </c>
      <c r="AY19" s="180">
        <v>1.0874999999999999</v>
      </c>
      <c r="AZ19" s="181">
        <v>0</v>
      </c>
      <c r="BA19" s="182">
        <v>515</v>
      </c>
      <c r="BB19" s="183">
        <v>3441</v>
      </c>
      <c r="BC19" s="183">
        <v>4</v>
      </c>
      <c r="BD19" s="183">
        <v>3</v>
      </c>
      <c r="BE19" s="183">
        <v>87</v>
      </c>
      <c r="BF19" s="183">
        <v>42</v>
      </c>
      <c r="BG19" s="183"/>
      <c r="BH19" s="183"/>
      <c r="BI19" s="183"/>
      <c r="BJ19" s="184"/>
      <c r="BK19" s="183">
        <v>54</v>
      </c>
      <c r="BL19" s="183">
        <v>2840</v>
      </c>
      <c r="BM19" s="183">
        <v>13</v>
      </c>
      <c r="BN19" s="202">
        <v>4.2</v>
      </c>
      <c r="BO19" s="183">
        <v>1</v>
      </c>
      <c r="BP19" s="183"/>
      <c r="BQ19" s="183"/>
      <c r="BR19" s="193"/>
      <c r="BS19" s="182">
        <v>2334</v>
      </c>
      <c r="BT19" s="183">
        <v>2887</v>
      </c>
      <c r="BU19" s="183">
        <v>19</v>
      </c>
      <c r="BV19" s="183">
        <v>5</v>
      </c>
      <c r="BW19" s="183">
        <v>336</v>
      </c>
      <c r="BX19" s="183">
        <v>210</v>
      </c>
      <c r="BY19" s="183"/>
      <c r="BZ19" s="183"/>
      <c r="CA19" s="183"/>
      <c r="CB19" s="184"/>
      <c r="CC19" s="183">
        <v>373</v>
      </c>
      <c r="CD19" s="183">
        <v>2177</v>
      </c>
      <c r="CE19" s="183">
        <v>67</v>
      </c>
      <c r="CF19" s="202">
        <v>5.6</v>
      </c>
      <c r="CG19" s="183">
        <v>2</v>
      </c>
      <c r="CH19" s="183"/>
      <c r="CI19" s="183"/>
      <c r="CJ19" s="204"/>
      <c r="CK19" s="182">
        <v>599</v>
      </c>
      <c r="CL19" s="183">
        <v>1906</v>
      </c>
      <c r="CM19" s="183">
        <v>4</v>
      </c>
      <c r="CN19" s="183">
        <v>2</v>
      </c>
      <c r="CO19" s="183">
        <v>97</v>
      </c>
      <c r="CP19" s="183">
        <v>49</v>
      </c>
      <c r="CQ19" s="183"/>
      <c r="CR19" s="183"/>
      <c r="CS19" s="183"/>
      <c r="CT19" s="183"/>
      <c r="CU19" s="183">
        <v>132</v>
      </c>
      <c r="CV19" s="183">
        <v>1222</v>
      </c>
      <c r="CW19" s="183">
        <v>23</v>
      </c>
      <c r="CX19" s="202">
        <v>5.7</v>
      </c>
      <c r="CY19" s="183">
        <v>0</v>
      </c>
      <c r="CZ19" s="183"/>
      <c r="DA19" s="183"/>
      <c r="DB19" s="204"/>
      <c r="DC19" s="182">
        <v>388</v>
      </c>
      <c r="DD19" s="183">
        <v>1836</v>
      </c>
      <c r="DE19" s="183">
        <v>1</v>
      </c>
      <c r="DF19" s="183">
        <v>2</v>
      </c>
      <c r="DG19" s="183">
        <v>52</v>
      </c>
      <c r="DH19" s="183">
        <v>32</v>
      </c>
      <c r="DI19" s="183"/>
      <c r="DJ19" s="183"/>
      <c r="DK19" s="183"/>
      <c r="DL19" s="184"/>
      <c r="DM19" s="183">
        <v>121</v>
      </c>
      <c r="DN19" s="183">
        <v>2835</v>
      </c>
      <c r="DO19" s="183">
        <v>16</v>
      </c>
      <c r="DP19" s="202">
        <v>7.6</v>
      </c>
      <c r="DQ19" s="183">
        <v>1</v>
      </c>
      <c r="DR19" s="183"/>
      <c r="DS19" s="183"/>
      <c r="DT19" s="204"/>
      <c r="DU19" s="182">
        <v>2643</v>
      </c>
      <c r="DV19" s="183">
        <v>2753</v>
      </c>
      <c r="DW19" s="183">
        <v>15</v>
      </c>
      <c r="DX19" s="183">
        <v>4</v>
      </c>
      <c r="DY19" s="183">
        <v>369</v>
      </c>
      <c r="DZ19" s="183">
        <v>256</v>
      </c>
      <c r="EA19" s="183"/>
      <c r="EB19" s="183"/>
      <c r="EC19" s="183"/>
      <c r="ED19" s="192"/>
      <c r="EE19" s="183">
        <v>186</v>
      </c>
      <c r="EF19" s="183">
        <v>2358</v>
      </c>
      <c r="EG19" s="183">
        <v>64</v>
      </c>
      <c r="EH19" s="202"/>
      <c r="EI19" s="183"/>
      <c r="EJ19" s="183">
        <v>54</v>
      </c>
      <c r="EK19" s="183">
        <v>3.4</v>
      </c>
      <c r="EL19" s="204">
        <v>6</v>
      </c>
    </row>
    <row r="20" spans="1:144" x14ac:dyDescent="0.2">
      <c r="J20" s="84"/>
      <c r="K20" s="82"/>
    </row>
    <row r="21" spans="1:144" ht="15.75" customHeight="1" x14ac:dyDescent="0.2">
      <c r="J21" s="84"/>
      <c r="K21" s="82"/>
      <c r="AW21" s="105"/>
      <c r="AX21" s="105"/>
    </row>
    <row r="22" spans="1:144" ht="15.75" customHeight="1" x14ac:dyDescent="0.2">
      <c r="J22" s="84"/>
      <c r="K22" s="82"/>
      <c r="AW22" s="82"/>
      <c r="AX22" s="82"/>
    </row>
    <row r="23" spans="1:144" ht="15.75" customHeight="1" x14ac:dyDescent="0.2"/>
    <row r="24" spans="1:144" ht="15.75" customHeight="1" x14ac:dyDescent="0.2"/>
    <row r="25" spans="1:144" ht="15.75" customHeight="1" x14ac:dyDescent="0.2"/>
    <row r="26" spans="1:144" ht="15.75" customHeight="1" x14ac:dyDescent="0.2"/>
    <row r="27" spans="1:144" ht="15.75" customHeight="1" x14ac:dyDescent="0.2"/>
    <row r="28" spans="1:144" ht="15.75" customHeight="1" x14ac:dyDescent="0.2"/>
    <row r="29" spans="1:144" ht="15.75" customHeight="1" x14ac:dyDescent="0.2"/>
    <row r="30" spans="1:144" ht="15.75" customHeight="1" x14ac:dyDescent="0.2"/>
    <row r="31" spans="1:144" ht="15.75" customHeight="1" x14ac:dyDescent="0.2"/>
    <row r="32" spans="1:14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autoFilter ref="A2:EL2" xr:uid="{00000000-0001-0000-0F00-000000000000}">
    <sortState xmlns:xlrd2="http://schemas.microsoft.com/office/spreadsheetml/2017/richdata2" ref="A3:EL19">
      <sortCondition descending="1" ref="C2"/>
    </sortState>
  </autoFilter>
  <mergeCells count="10">
    <mergeCell ref="A1:C1"/>
    <mergeCell ref="D1:N1"/>
    <mergeCell ref="O1:Y1"/>
    <mergeCell ref="Z1:AJ1"/>
    <mergeCell ref="BA1:BR1"/>
    <mergeCell ref="BS1:CJ1"/>
    <mergeCell ref="CK1:DB1"/>
    <mergeCell ref="DC1:DT1"/>
    <mergeCell ref="DU1:EL1"/>
    <mergeCell ref="AK1:AZ1"/>
  </mergeCells>
  <conditionalFormatting sqref="B3:B19">
    <cfRule type="expression" dxfId="50" priority="2">
      <formula>C3&gt;=13</formula>
    </cfRule>
    <cfRule type="expression" dxfId="49" priority="3">
      <formula>AND(C3&gt;=11.5,C3&lt;13)</formula>
    </cfRule>
    <cfRule type="expression" dxfId="48" priority="4">
      <formula>AND(C3&gt;=10,C3&lt;11.5)</formula>
    </cfRule>
    <cfRule type="expression" dxfId="47" priority="5">
      <formula>AND(C3&gt;=8.5,C3&lt;10)</formula>
    </cfRule>
    <cfRule type="expression" dxfId="46" priority="6">
      <formula>AND(C3&gt;=6.25,C3&lt;8.5)</formula>
    </cfRule>
    <cfRule type="expression" dxfId="45" priority="7">
      <formula>AND(C3&gt;=4.5,C3&lt;6.25)</formula>
    </cfRule>
    <cfRule type="expression" dxfId="44" priority="8">
      <formula>AND(C3&gt;=3.5,C3&lt;4.5)</formula>
    </cfRule>
    <cfRule type="expression" dxfId="43" priority="9">
      <formula>C3&lt;3.5</formula>
    </cfRule>
  </conditionalFormatting>
  <conditionalFormatting sqref="C3:C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9">
    <cfRule type="containsText" dxfId="42" priority="35" operator="containsText" text="SR">
      <formula>NOT(ISERROR(SEARCH(("SR"),(H3))))</formula>
    </cfRule>
  </conditionalFormatting>
  <conditionalFormatting sqref="K20:K22">
    <cfRule type="colorScale" priority="7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S19">
    <cfRule type="cellIs" dxfId="41" priority="25" stopIfTrue="1" operator="equal">
      <formula>0</formula>
    </cfRule>
  </conditionalFormatting>
  <conditionalFormatting sqref="O3:U19">
    <cfRule type="colorScale" priority="769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9">
    <cfRule type="colorScale" priority="7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C19D-D5F2-4214-99F6-12BCF33153F5}">
  <sheetPr codeName="Sheet16"/>
  <dimension ref="A1:ER994"/>
  <sheetViews>
    <sheetView zoomScale="80" zoomScaleNormal="80" workbookViewId="0">
      <selection activeCell="B3" sqref="B3"/>
    </sheetView>
  </sheetViews>
  <sheetFormatPr baseColWidth="10" defaultColWidth="14.5" defaultRowHeight="15" customHeight="1" x14ac:dyDescent="0.2"/>
  <cols>
    <col min="1" max="1" width="8.5" customWidth="1"/>
    <col min="2" max="2" width="20.1640625" bestFit="1" customWidth="1"/>
    <col min="3" max="3" width="12.6640625" bestFit="1" customWidth="1"/>
    <col min="4" max="4" width="18.6640625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customWidth="1"/>
    <col min="51" max="51" width="12" hidden="1" customWidth="1"/>
    <col min="52" max="52" width="13.5" customWidth="1"/>
    <col min="53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9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71" t="s">
        <v>144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2"/>
      <c r="BS1" s="250" t="s">
        <v>149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155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158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161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s="142" customFormat="1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353</v>
      </c>
      <c r="AI2" s="118" t="s">
        <v>55</v>
      </c>
      <c r="AJ2" s="143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144" t="s">
        <v>291</v>
      </c>
      <c r="BB2" s="135" t="s">
        <v>60</v>
      </c>
      <c r="BC2" s="135" t="s">
        <v>292</v>
      </c>
      <c r="BD2" s="135" t="s">
        <v>337</v>
      </c>
      <c r="BE2" s="135" t="s">
        <v>338</v>
      </c>
      <c r="BF2" s="135" t="s">
        <v>339</v>
      </c>
      <c r="BG2" s="135" t="s">
        <v>347</v>
      </c>
      <c r="BH2" s="135" t="s">
        <v>294</v>
      </c>
      <c r="BI2" s="135" t="s">
        <v>295</v>
      </c>
      <c r="BJ2" s="135" t="s">
        <v>296</v>
      </c>
      <c r="BK2" s="135" t="s">
        <v>59</v>
      </c>
      <c r="BL2" s="135" t="s">
        <v>60</v>
      </c>
      <c r="BM2" s="136" t="s">
        <v>338</v>
      </c>
      <c r="BN2" s="137" t="s">
        <v>4</v>
      </c>
      <c r="BO2" s="137" t="s">
        <v>297</v>
      </c>
      <c r="BP2" s="137" t="s">
        <v>61</v>
      </c>
      <c r="BQ2" s="137" t="s">
        <v>5</v>
      </c>
      <c r="BR2" s="137" t="s">
        <v>298</v>
      </c>
      <c r="BS2" s="138" t="s">
        <v>291</v>
      </c>
      <c r="BT2" s="135" t="s">
        <v>60</v>
      </c>
      <c r="BU2" s="135" t="s">
        <v>292</v>
      </c>
      <c r="BV2" s="135" t="s">
        <v>337</v>
      </c>
      <c r="BW2" s="135" t="s">
        <v>338</v>
      </c>
      <c r="BX2" s="135" t="s">
        <v>339</v>
      </c>
      <c r="BY2" s="135" t="s">
        <v>347</v>
      </c>
      <c r="BZ2" s="135" t="s">
        <v>294</v>
      </c>
      <c r="CA2" s="135" t="s">
        <v>295</v>
      </c>
      <c r="CB2" s="135" t="s">
        <v>296</v>
      </c>
      <c r="CC2" s="135" t="s">
        <v>59</v>
      </c>
      <c r="CD2" s="135" t="s">
        <v>60</v>
      </c>
      <c r="CE2" s="136" t="s">
        <v>338</v>
      </c>
      <c r="CF2" s="137" t="s">
        <v>4</v>
      </c>
      <c r="CG2" s="137" t="s">
        <v>297</v>
      </c>
      <c r="CH2" s="137" t="s">
        <v>61</v>
      </c>
      <c r="CI2" s="137" t="s">
        <v>5</v>
      </c>
      <c r="CJ2" s="137" t="s">
        <v>298</v>
      </c>
      <c r="CK2" s="138" t="s">
        <v>291</v>
      </c>
      <c r="CL2" s="135" t="s">
        <v>60</v>
      </c>
      <c r="CM2" s="135" t="s">
        <v>292</v>
      </c>
      <c r="CN2" s="135" t="s">
        <v>337</v>
      </c>
      <c r="CO2" s="135" t="s">
        <v>338</v>
      </c>
      <c r="CP2" s="135" t="s">
        <v>339</v>
      </c>
      <c r="CQ2" s="135" t="s">
        <v>347</v>
      </c>
      <c r="CR2" s="135" t="s">
        <v>294</v>
      </c>
      <c r="CS2" s="135" t="s">
        <v>295</v>
      </c>
      <c r="CT2" s="135" t="s">
        <v>296</v>
      </c>
      <c r="CU2" s="135" t="s">
        <v>59</v>
      </c>
      <c r="CV2" s="135" t="s">
        <v>60</v>
      </c>
      <c r="CW2" s="136" t="s">
        <v>338</v>
      </c>
      <c r="CX2" s="137" t="s">
        <v>4</v>
      </c>
      <c r="CY2" s="137" t="s">
        <v>297</v>
      </c>
      <c r="CZ2" s="137" t="s">
        <v>61</v>
      </c>
      <c r="DA2" s="137" t="s">
        <v>5</v>
      </c>
      <c r="DB2" s="137" t="s">
        <v>298</v>
      </c>
      <c r="DC2" s="138" t="s">
        <v>291</v>
      </c>
      <c r="DD2" s="135" t="s">
        <v>60</v>
      </c>
      <c r="DE2" s="135" t="s">
        <v>292</v>
      </c>
      <c r="DF2" s="135" t="s">
        <v>337</v>
      </c>
      <c r="DG2" s="135" t="s">
        <v>338</v>
      </c>
      <c r="DH2" s="135" t="s">
        <v>339</v>
      </c>
      <c r="DI2" s="135" t="s">
        <v>347</v>
      </c>
      <c r="DJ2" s="135" t="s">
        <v>294</v>
      </c>
      <c r="DK2" s="135" t="s">
        <v>295</v>
      </c>
      <c r="DL2" s="135" t="s">
        <v>296</v>
      </c>
      <c r="DM2" s="135" t="s">
        <v>59</v>
      </c>
      <c r="DN2" s="135" t="s">
        <v>60</v>
      </c>
      <c r="DO2" s="136" t="s">
        <v>338</v>
      </c>
      <c r="DP2" s="137" t="s">
        <v>4</v>
      </c>
      <c r="DQ2" s="137" t="s">
        <v>297</v>
      </c>
      <c r="DR2" s="137" t="s">
        <v>61</v>
      </c>
      <c r="DS2" s="137" t="s">
        <v>5</v>
      </c>
      <c r="DT2" s="137" t="s">
        <v>298</v>
      </c>
      <c r="DU2" s="138" t="s">
        <v>291</v>
      </c>
      <c r="DV2" s="135" t="s">
        <v>60</v>
      </c>
      <c r="DW2" s="135" t="s">
        <v>292</v>
      </c>
      <c r="DX2" s="135" t="s">
        <v>337</v>
      </c>
      <c r="DY2" s="135" t="s">
        <v>338</v>
      </c>
      <c r="DZ2" s="135" t="s">
        <v>339</v>
      </c>
      <c r="EA2" s="135" t="s">
        <v>347</v>
      </c>
      <c r="EB2" s="135" t="s">
        <v>294</v>
      </c>
      <c r="EC2" s="135" t="s">
        <v>295</v>
      </c>
      <c r="ED2" s="135" t="s">
        <v>296</v>
      </c>
      <c r="EE2" s="135" t="s">
        <v>59</v>
      </c>
      <c r="EF2" s="135" t="s">
        <v>60</v>
      </c>
      <c r="EG2" s="136" t="s">
        <v>338</v>
      </c>
      <c r="EH2" s="137" t="s">
        <v>4</v>
      </c>
      <c r="EI2" s="137" t="s">
        <v>297</v>
      </c>
      <c r="EJ2" s="137" t="s">
        <v>61</v>
      </c>
      <c r="EK2" s="137" t="s">
        <v>5</v>
      </c>
      <c r="EL2" s="139" t="s">
        <v>298</v>
      </c>
      <c r="EM2" s="140"/>
      <c r="EN2" s="140"/>
      <c r="EO2" s="140" t="s">
        <v>73</v>
      </c>
      <c r="EP2" s="140" t="s">
        <v>74</v>
      </c>
      <c r="EQ2" s="141" t="s">
        <v>75</v>
      </c>
      <c r="ER2" s="140" t="s">
        <v>76</v>
      </c>
    </row>
    <row r="3" spans="1:148" x14ac:dyDescent="0.2">
      <c r="A3" s="150">
        <v>1</v>
      </c>
      <c r="B3" s="151" t="s">
        <v>285</v>
      </c>
      <c r="C3" s="152">
        <v>15.275</v>
      </c>
      <c r="D3" s="45" t="s">
        <v>104</v>
      </c>
      <c r="E3" s="14">
        <v>1</v>
      </c>
      <c r="F3" s="44">
        <v>36878</v>
      </c>
      <c r="G3" s="15">
        <v>24.791780821917808</v>
      </c>
      <c r="H3" s="15" t="s">
        <v>348</v>
      </c>
      <c r="I3" s="15">
        <v>23.372602739726027</v>
      </c>
      <c r="J3" s="15" t="s">
        <v>327</v>
      </c>
      <c r="K3" s="14">
        <v>76</v>
      </c>
      <c r="L3" s="14">
        <v>210</v>
      </c>
      <c r="M3" s="85">
        <v>4.4000000000000004</v>
      </c>
      <c r="N3" s="81">
        <v>1</v>
      </c>
      <c r="O3" s="167">
        <v>0.90973724884080376</v>
      </c>
      <c r="P3" s="168">
        <v>0.89703989703989706</v>
      </c>
      <c r="Q3" s="168">
        <v>0.93836428289213747</v>
      </c>
      <c r="R3" s="168">
        <v>0.77267904509283825</v>
      </c>
      <c r="S3" s="168">
        <v>0.86495687698592827</v>
      </c>
      <c r="T3" s="169">
        <v>0.90166057993903292</v>
      </c>
      <c r="U3" s="169">
        <v>0.90166057993903292</v>
      </c>
      <c r="V3" s="169">
        <v>0.38480741797432239</v>
      </c>
      <c r="W3" s="169">
        <v>0.44883303411131059</v>
      </c>
      <c r="X3" s="169">
        <v>0.44883303411131059</v>
      </c>
      <c r="Y3" s="18">
        <v>0.44883303411131059</v>
      </c>
      <c r="Z3" s="19">
        <v>18.712328767123289</v>
      </c>
      <c r="AA3" s="20">
        <v>112.05689502083187</v>
      </c>
      <c r="AB3" s="71">
        <v>0.71084337349397586</v>
      </c>
      <c r="AC3" s="102">
        <v>16.148305084745761</v>
      </c>
      <c r="AD3" s="71">
        <v>0.79599999999999993</v>
      </c>
      <c r="AE3" s="71">
        <v>8.4000000000000005E-2</v>
      </c>
      <c r="AF3" s="71">
        <v>6.0000000000000001E-3</v>
      </c>
      <c r="AG3" s="70">
        <v>0.69099999999999995</v>
      </c>
      <c r="AH3" s="20">
        <v>10.416666666666666</v>
      </c>
      <c r="AI3" s="20">
        <v>0.39166666666666666</v>
      </c>
      <c r="AJ3" s="75">
        <v>4.71</v>
      </c>
      <c r="AK3" s="21">
        <v>9</v>
      </c>
      <c r="AL3" s="21">
        <v>10</v>
      </c>
      <c r="AM3" s="21">
        <v>9</v>
      </c>
      <c r="AN3" s="21">
        <v>8</v>
      </c>
      <c r="AO3" s="21">
        <v>10</v>
      </c>
      <c r="AP3" s="21">
        <v>10</v>
      </c>
      <c r="AQ3" s="21">
        <v>10</v>
      </c>
      <c r="AR3" s="21">
        <v>10</v>
      </c>
      <c r="AS3" s="21">
        <v>10</v>
      </c>
      <c r="AT3" s="21">
        <v>10</v>
      </c>
      <c r="AU3" s="21">
        <v>10</v>
      </c>
      <c r="AV3" s="21">
        <v>0</v>
      </c>
      <c r="AW3" s="21">
        <v>13.75</v>
      </c>
      <c r="AX3" s="21">
        <v>13.75</v>
      </c>
      <c r="AY3" s="21">
        <v>1.5</v>
      </c>
      <c r="AZ3" s="130">
        <v>1.5</v>
      </c>
      <c r="BA3" s="103">
        <v>2943</v>
      </c>
      <c r="BB3" s="23">
        <v>3235</v>
      </c>
      <c r="BC3" s="23">
        <v>17</v>
      </c>
      <c r="BD3" s="23">
        <v>2</v>
      </c>
      <c r="BE3" s="23">
        <v>339</v>
      </c>
      <c r="BF3" s="23">
        <v>205</v>
      </c>
      <c r="BG3" s="23">
        <v>72.400000000000006</v>
      </c>
      <c r="BH3" s="74">
        <v>4.2</v>
      </c>
      <c r="BI3" s="74">
        <v>2.4</v>
      </c>
      <c r="BJ3" s="74">
        <v>43.5</v>
      </c>
      <c r="BK3" s="23">
        <v>515</v>
      </c>
      <c r="BL3" s="23">
        <v>1802</v>
      </c>
      <c r="BM3" s="55">
        <v>108</v>
      </c>
      <c r="BN3" s="61">
        <v>4.7685185185185182</v>
      </c>
      <c r="BO3" s="61">
        <v>3</v>
      </c>
      <c r="BP3" s="61">
        <v>18</v>
      </c>
      <c r="BQ3" s="72">
        <v>2.02</v>
      </c>
      <c r="BR3" s="61">
        <v>18</v>
      </c>
      <c r="BS3" s="22">
        <v>697</v>
      </c>
      <c r="BT3" s="23">
        <v>777</v>
      </c>
      <c r="BU3" s="23">
        <v>5</v>
      </c>
      <c r="BV3" s="23">
        <v>1</v>
      </c>
      <c r="BW3" s="23">
        <v>84</v>
      </c>
      <c r="BX3" s="23">
        <v>49</v>
      </c>
      <c r="BY3" s="23">
        <v>63.4</v>
      </c>
      <c r="BZ3" s="74">
        <v>5.2</v>
      </c>
      <c r="CA3" s="74">
        <v>1.7</v>
      </c>
      <c r="CB3" s="74">
        <v>23.5</v>
      </c>
      <c r="CC3" s="23">
        <v>267</v>
      </c>
      <c r="CD3" s="23">
        <v>1103</v>
      </c>
      <c r="CE3" s="55">
        <v>27</v>
      </c>
      <c r="CF3" s="61">
        <v>9.8888888888888893</v>
      </c>
      <c r="CG3" s="61">
        <v>4</v>
      </c>
      <c r="CH3" s="61">
        <v>5</v>
      </c>
      <c r="CI3" s="73">
        <v>4.22</v>
      </c>
      <c r="CJ3" s="62">
        <v>9</v>
      </c>
      <c r="CK3" s="22">
        <v>2375</v>
      </c>
      <c r="CL3" s="23">
        <v>2531</v>
      </c>
      <c r="CM3" s="23">
        <v>10</v>
      </c>
      <c r="CN3" s="23">
        <v>10</v>
      </c>
      <c r="CO3" s="23">
        <v>303</v>
      </c>
      <c r="CP3" s="23">
        <v>197</v>
      </c>
      <c r="CQ3" s="23">
        <v>75.599999999999994</v>
      </c>
      <c r="CR3" s="24">
        <v>2.6</v>
      </c>
      <c r="CS3" s="24">
        <v>2.2999999999999998</v>
      </c>
      <c r="CT3" s="23">
        <v>48.8</v>
      </c>
      <c r="CU3" s="23">
        <v>844</v>
      </c>
      <c r="CV3" s="23">
        <v>2675</v>
      </c>
      <c r="CW3" s="55">
        <v>124</v>
      </c>
      <c r="CX3" s="61">
        <v>6.806451612903226</v>
      </c>
      <c r="CY3" s="61">
        <v>6</v>
      </c>
      <c r="CZ3" s="61">
        <v>41</v>
      </c>
      <c r="DA3" s="73">
        <v>4.5199999999999996</v>
      </c>
      <c r="DB3" s="62">
        <v>38</v>
      </c>
      <c r="DC3" s="22">
        <v>2913</v>
      </c>
      <c r="DD3" s="23">
        <v>3770</v>
      </c>
      <c r="DE3" s="23">
        <v>17</v>
      </c>
      <c r="DF3" s="23">
        <v>3</v>
      </c>
      <c r="DG3" s="23">
        <v>390</v>
      </c>
      <c r="DH3" s="23">
        <v>266</v>
      </c>
      <c r="DI3" s="23">
        <v>77.2</v>
      </c>
      <c r="DJ3" s="74">
        <v>2.9</v>
      </c>
      <c r="DK3" s="74">
        <v>0.6</v>
      </c>
      <c r="DL3" s="74">
        <v>42.9</v>
      </c>
      <c r="DM3" s="23">
        <v>1079</v>
      </c>
      <c r="DN3" s="23">
        <v>2804</v>
      </c>
      <c r="DO3" s="55">
        <v>150</v>
      </c>
      <c r="DP3" s="61">
        <v>7.1933333333333334</v>
      </c>
      <c r="DQ3" s="61">
        <v>11</v>
      </c>
      <c r="DR3" s="61">
        <v>54</v>
      </c>
      <c r="DS3" s="73">
        <v>4.55</v>
      </c>
      <c r="DT3" s="62">
        <v>45</v>
      </c>
      <c r="DU3" s="22">
        <v>3811</v>
      </c>
      <c r="DV3" s="23">
        <v>4406</v>
      </c>
      <c r="DW3" s="23">
        <v>40</v>
      </c>
      <c r="DX3" s="23">
        <v>4</v>
      </c>
      <c r="DY3" s="23">
        <v>332</v>
      </c>
      <c r="DZ3" s="23">
        <v>236</v>
      </c>
      <c r="EA3" s="23">
        <v>79.599999999999994</v>
      </c>
      <c r="EB3" s="24">
        <v>8.4</v>
      </c>
      <c r="EC3" s="24">
        <v>1.6</v>
      </c>
      <c r="ED3" s="24">
        <v>69.099999999999994</v>
      </c>
      <c r="EE3" s="23">
        <v>1250</v>
      </c>
      <c r="EF3" s="23">
        <v>2785</v>
      </c>
      <c r="EG3" s="55">
        <v>120</v>
      </c>
      <c r="EH3" s="73">
        <v>10.416666666666666</v>
      </c>
      <c r="EI3" s="61">
        <v>10</v>
      </c>
      <c r="EJ3" s="61">
        <v>47</v>
      </c>
      <c r="EK3" s="73">
        <v>4.71</v>
      </c>
      <c r="EL3" s="62">
        <v>41</v>
      </c>
      <c r="EN3" s="10">
        <v>1</v>
      </c>
      <c r="EO3" s="17" t="s">
        <v>78</v>
      </c>
      <c r="EP3" s="6">
        <v>1</v>
      </c>
      <c r="EQ3" s="49">
        <v>43708</v>
      </c>
      <c r="ER3" s="48">
        <v>45409</v>
      </c>
    </row>
    <row r="4" spans="1:148" x14ac:dyDescent="0.2">
      <c r="A4" s="150">
        <v>2</v>
      </c>
      <c r="B4" s="151" t="s">
        <v>283</v>
      </c>
      <c r="C4" s="152">
        <v>12.483046874999999</v>
      </c>
      <c r="D4" s="45" t="s">
        <v>91</v>
      </c>
      <c r="E4" s="14">
        <v>5</v>
      </c>
      <c r="F4" s="44">
        <v>37213</v>
      </c>
      <c r="G4" s="15">
        <v>23.873972602739727</v>
      </c>
      <c r="H4" s="15" t="s">
        <v>336</v>
      </c>
      <c r="I4" s="15">
        <v>22.454794520547946</v>
      </c>
      <c r="J4" s="15" t="s">
        <v>329</v>
      </c>
      <c r="K4" s="14">
        <v>73</v>
      </c>
      <c r="L4" s="14">
        <v>215</v>
      </c>
      <c r="M4" s="85">
        <v>4.57</v>
      </c>
      <c r="N4" s="81">
        <v>1</v>
      </c>
      <c r="O4" s="167">
        <v>0</v>
      </c>
      <c r="P4" s="168">
        <v>0</v>
      </c>
      <c r="Q4" s="168">
        <v>0.6596515439020183</v>
      </c>
      <c r="R4" s="168">
        <v>0.96656729131175467</v>
      </c>
      <c r="S4" s="168">
        <v>0.91266266266266272</v>
      </c>
      <c r="T4" s="169">
        <v>0.93961497698720864</v>
      </c>
      <c r="U4" s="169">
        <v>0.79867273043912734</v>
      </c>
      <c r="V4" s="169">
        <v>0.23476297968397292</v>
      </c>
      <c r="W4" s="169">
        <v>0.17934508816120906</v>
      </c>
      <c r="X4" s="169">
        <v>0.20705403392259097</v>
      </c>
      <c r="Y4" s="18">
        <v>0.17599592883420231</v>
      </c>
      <c r="Z4" s="19">
        <v>19.797260273972604</v>
      </c>
      <c r="AA4" s="20">
        <v>98.583368908206154</v>
      </c>
      <c r="AB4" s="71">
        <v>0.68020304568527923</v>
      </c>
      <c r="AC4" s="102">
        <v>13.60820895522388</v>
      </c>
      <c r="AD4" s="71">
        <v>0.77500000000000002</v>
      </c>
      <c r="AE4" s="71">
        <v>6.6000000000000003E-2</v>
      </c>
      <c r="AF4" s="71">
        <v>1.8000000000000002E-2</v>
      </c>
      <c r="AG4" s="70">
        <v>0.53</v>
      </c>
      <c r="AH4" s="20">
        <v>6.6382978723404253</v>
      </c>
      <c r="AI4" s="20">
        <v>0.38297872340425532</v>
      </c>
      <c r="AJ4" s="76">
        <v>3.82</v>
      </c>
      <c r="AK4" s="21">
        <v>6</v>
      </c>
      <c r="AL4" s="21">
        <v>8</v>
      </c>
      <c r="AM4" s="21">
        <v>7</v>
      </c>
      <c r="AN4" s="21">
        <v>5</v>
      </c>
      <c r="AO4" s="21">
        <v>10</v>
      </c>
      <c r="AP4" s="21">
        <v>6</v>
      </c>
      <c r="AQ4" s="21">
        <v>7</v>
      </c>
      <c r="AR4" s="21">
        <v>7</v>
      </c>
      <c r="AS4" s="21">
        <v>10</v>
      </c>
      <c r="AT4" s="21">
        <v>9</v>
      </c>
      <c r="AU4" s="21">
        <v>10</v>
      </c>
      <c r="AV4" s="21">
        <v>0</v>
      </c>
      <c r="AW4" s="21">
        <v>10.57</v>
      </c>
      <c r="AX4" s="21">
        <v>10.57</v>
      </c>
      <c r="AY4" s="21">
        <v>1.2375</v>
      </c>
      <c r="AZ4" s="130">
        <v>0.92812500000000009</v>
      </c>
      <c r="BA4" s="104"/>
      <c r="BB4" s="26">
        <v>1</v>
      </c>
      <c r="BC4" s="26"/>
      <c r="BD4" s="26"/>
      <c r="BE4" s="26"/>
      <c r="BF4" s="26"/>
      <c r="BG4" s="26"/>
      <c r="BH4" s="78"/>
      <c r="BI4" s="78"/>
      <c r="BJ4" s="78"/>
      <c r="BK4" s="26"/>
      <c r="BL4" s="26">
        <v>1</v>
      </c>
      <c r="BM4" s="56"/>
      <c r="BN4" s="61"/>
      <c r="BO4" s="59"/>
      <c r="BP4" s="59"/>
      <c r="BQ4" s="80"/>
      <c r="BR4" s="59"/>
      <c r="BS4" s="25"/>
      <c r="BT4" s="26">
        <v>1</v>
      </c>
      <c r="BU4" s="26"/>
      <c r="BV4" s="26"/>
      <c r="BW4" s="26"/>
      <c r="BX4" s="26"/>
      <c r="BY4" s="26"/>
      <c r="BZ4" s="78"/>
      <c r="CA4" s="78"/>
      <c r="CB4" s="78"/>
      <c r="CC4" s="26"/>
      <c r="CD4" s="26">
        <v>1</v>
      </c>
      <c r="CE4" s="56"/>
      <c r="CF4" s="61"/>
      <c r="CG4" s="59"/>
      <c r="CH4" s="59"/>
      <c r="CI4" s="79"/>
      <c r="CJ4" s="60"/>
      <c r="CK4" s="25">
        <v>1912</v>
      </c>
      <c r="CL4" s="26">
        <v>2898.5</v>
      </c>
      <c r="CM4" s="26">
        <v>21</v>
      </c>
      <c r="CN4" s="26">
        <v>4</v>
      </c>
      <c r="CO4" s="26">
        <v>212</v>
      </c>
      <c r="CP4" s="26">
        <v>136</v>
      </c>
      <c r="CQ4" s="26">
        <v>73.400000000000006</v>
      </c>
      <c r="CR4" s="27">
        <v>6.6</v>
      </c>
      <c r="CS4" s="27">
        <v>2.6</v>
      </c>
      <c r="CT4" s="26">
        <v>41.9</v>
      </c>
      <c r="CU4" s="26">
        <v>559</v>
      </c>
      <c r="CV4" s="26">
        <v>2631</v>
      </c>
      <c r="CW4" s="56">
        <v>64</v>
      </c>
      <c r="CX4" s="61">
        <v>8.734375</v>
      </c>
      <c r="CY4" s="59">
        <v>6</v>
      </c>
      <c r="CZ4" s="59">
        <v>22</v>
      </c>
      <c r="DA4" s="79">
        <v>4.95</v>
      </c>
      <c r="DB4" s="60">
        <v>13</v>
      </c>
      <c r="DC4" s="25">
        <v>4539</v>
      </c>
      <c r="DD4" s="26">
        <v>4696</v>
      </c>
      <c r="DE4" s="26">
        <v>42</v>
      </c>
      <c r="DF4" s="26">
        <v>5</v>
      </c>
      <c r="DG4" s="26">
        <v>502</v>
      </c>
      <c r="DH4" s="26">
        <v>334</v>
      </c>
      <c r="DI4" s="26">
        <v>76</v>
      </c>
      <c r="DJ4" s="78">
        <v>6</v>
      </c>
      <c r="DK4" s="78">
        <v>1.8</v>
      </c>
      <c r="DL4" s="78">
        <v>47.7</v>
      </c>
      <c r="DM4" s="26">
        <v>624</v>
      </c>
      <c r="DN4" s="26">
        <v>2658</v>
      </c>
      <c r="DO4" s="56">
        <v>94</v>
      </c>
      <c r="DP4" s="61">
        <v>6.6382978723404253</v>
      </c>
      <c r="DQ4" s="59">
        <v>10</v>
      </c>
      <c r="DR4" s="59">
        <v>36</v>
      </c>
      <c r="DS4" s="79">
        <v>3.82</v>
      </c>
      <c r="DT4" s="60">
        <v>27</v>
      </c>
      <c r="DU4" s="25">
        <v>3647</v>
      </c>
      <c r="DV4" s="26">
        <v>3996</v>
      </c>
      <c r="DW4" s="26">
        <v>30</v>
      </c>
      <c r="DX4" s="26">
        <v>5</v>
      </c>
      <c r="DY4" s="26">
        <v>394</v>
      </c>
      <c r="DZ4" s="26">
        <v>268</v>
      </c>
      <c r="EA4" s="78">
        <v>77.5</v>
      </c>
      <c r="EB4" s="27">
        <v>6.2</v>
      </c>
      <c r="EC4" s="27">
        <v>3.6</v>
      </c>
      <c r="ED4" s="27">
        <v>53</v>
      </c>
      <c r="EE4" s="26">
        <v>356</v>
      </c>
      <c r="EF4" s="26">
        <v>1985</v>
      </c>
      <c r="EG4" s="56">
        <v>94</v>
      </c>
      <c r="EH4" s="73">
        <v>3.7872340425531914</v>
      </c>
      <c r="EI4" s="59">
        <v>11</v>
      </c>
      <c r="EJ4" s="59">
        <v>16</v>
      </c>
      <c r="EK4" s="79">
        <v>1.97</v>
      </c>
      <c r="EL4" s="60">
        <v>17</v>
      </c>
      <c r="EN4" s="10">
        <v>2</v>
      </c>
      <c r="EO4" s="17" t="s">
        <v>79</v>
      </c>
      <c r="EP4" s="6">
        <v>1</v>
      </c>
      <c r="EQ4" s="49">
        <v>44075</v>
      </c>
    </row>
    <row r="5" spans="1:148" x14ac:dyDescent="0.2">
      <c r="A5" s="150">
        <v>3</v>
      </c>
      <c r="B5" s="151" t="s">
        <v>284</v>
      </c>
      <c r="C5" s="152">
        <v>12.385859374999999</v>
      </c>
      <c r="D5" s="45" t="s">
        <v>127</v>
      </c>
      <c r="E5" s="14">
        <v>4</v>
      </c>
      <c r="F5" s="44">
        <v>37498</v>
      </c>
      <c r="G5" s="15">
        <v>23.093150684931508</v>
      </c>
      <c r="H5" s="15" t="s">
        <v>336</v>
      </c>
      <c r="I5" s="15">
        <v>21.673972602739727</v>
      </c>
      <c r="J5" s="15" t="s">
        <v>329</v>
      </c>
      <c r="K5" s="14">
        <v>76</v>
      </c>
      <c r="L5" s="14">
        <v>230</v>
      </c>
      <c r="M5" s="85">
        <v>4.5999999999999996</v>
      </c>
      <c r="N5" s="81">
        <v>1</v>
      </c>
      <c r="O5" s="167">
        <v>0</v>
      </c>
      <c r="P5" s="168">
        <v>0</v>
      </c>
      <c r="Q5" s="168">
        <v>8.701603441533047E-2</v>
      </c>
      <c r="R5" s="168">
        <v>0.99145496535796762</v>
      </c>
      <c r="S5" s="168">
        <v>0.92774492157366928</v>
      </c>
      <c r="T5" s="169">
        <v>0.95959994346581845</v>
      </c>
      <c r="U5" s="169">
        <v>0.86363994911923658</v>
      </c>
      <c r="V5" s="169">
        <v>0.37583612040133779</v>
      </c>
      <c r="W5" s="169">
        <v>0.21684053651266766</v>
      </c>
      <c r="X5" s="169">
        <v>0.2963383284570027</v>
      </c>
      <c r="Y5" s="18">
        <v>0.26670449561130244</v>
      </c>
      <c r="Z5" s="19">
        <v>20.030136986301368</v>
      </c>
      <c r="AA5" s="20">
        <v>102.73691131749818</v>
      </c>
      <c r="AB5" s="71">
        <v>0.65697674418604646</v>
      </c>
      <c r="AC5" s="102">
        <v>13.412639405204461</v>
      </c>
      <c r="AD5" s="71">
        <v>0.754</v>
      </c>
      <c r="AE5" s="71">
        <v>8.4000000000000005E-2</v>
      </c>
      <c r="AF5" s="71">
        <v>1.7000000000000001E-2</v>
      </c>
      <c r="AG5" s="70">
        <v>0.56000000000000005</v>
      </c>
      <c r="AH5" s="20">
        <v>6.3260869565217392</v>
      </c>
      <c r="AI5" s="20">
        <v>0.22826086956521738</v>
      </c>
      <c r="AJ5" s="76">
        <v>3.5</v>
      </c>
      <c r="AK5" s="21">
        <v>4</v>
      </c>
      <c r="AL5" s="21">
        <v>7</v>
      </c>
      <c r="AM5" s="21">
        <v>5</v>
      </c>
      <c r="AN5" s="21">
        <v>8</v>
      </c>
      <c r="AO5" s="21">
        <v>10</v>
      </c>
      <c r="AP5" s="21">
        <v>8</v>
      </c>
      <c r="AQ5" s="21">
        <v>9</v>
      </c>
      <c r="AR5" s="21">
        <v>6</v>
      </c>
      <c r="AS5" s="21">
        <v>6</v>
      </c>
      <c r="AT5" s="21">
        <v>8</v>
      </c>
      <c r="AU5" s="21">
        <v>10</v>
      </c>
      <c r="AV5" s="21">
        <v>0</v>
      </c>
      <c r="AW5" s="21">
        <v>10.86</v>
      </c>
      <c r="AX5" s="21">
        <v>10.86</v>
      </c>
      <c r="AY5" s="21">
        <v>1.0874999999999999</v>
      </c>
      <c r="AZ5" s="130">
        <v>0.81562499999999993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25"/>
      <c r="BT5" s="26">
        <v>1</v>
      </c>
      <c r="BU5" s="26"/>
      <c r="BV5" s="26"/>
      <c r="BW5" s="26"/>
      <c r="BX5" s="26"/>
      <c r="BY5" s="26"/>
      <c r="BZ5" s="78"/>
      <c r="CA5" s="78"/>
      <c r="CB5" s="78"/>
      <c r="CC5" s="26"/>
      <c r="CD5" s="26"/>
      <c r="CE5" s="56"/>
      <c r="CF5" s="61"/>
      <c r="CG5" s="59"/>
      <c r="CH5" s="59"/>
      <c r="CI5" s="79"/>
      <c r="CJ5" s="60"/>
      <c r="CK5" s="25">
        <v>89</v>
      </c>
      <c r="CL5" s="26">
        <v>1022.8</v>
      </c>
      <c r="CM5" s="26">
        <v>1</v>
      </c>
      <c r="CN5" s="26">
        <v>0</v>
      </c>
      <c r="CO5" s="26">
        <v>10</v>
      </c>
      <c r="CP5" s="26">
        <v>7</v>
      </c>
      <c r="CQ5" s="26">
        <v>80</v>
      </c>
      <c r="CR5" s="27">
        <v>9.1</v>
      </c>
      <c r="CS5" s="27">
        <v>0</v>
      </c>
      <c r="CT5" s="26">
        <v>100</v>
      </c>
      <c r="CU5" s="26">
        <v>66</v>
      </c>
      <c r="CV5" s="26">
        <v>3037</v>
      </c>
      <c r="CW5" s="56">
        <v>5</v>
      </c>
      <c r="CX5" s="61">
        <v>13.2</v>
      </c>
      <c r="CY5" s="59">
        <v>0</v>
      </c>
      <c r="CZ5" s="59">
        <v>2</v>
      </c>
      <c r="DA5" s="79">
        <v>6.8</v>
      </c>
      <c r="DB5" s="60">
        <v>3</v>
      </c>
      <c r="DC5" s="25">
        <v>4293</v>
      </c>
      <c r="DD5" s="26">
        <v>4330</v>
      </c>
      <c r="DE5" s="26">
        <v>37</v>
      </c>
      <c r="DF5" s="26">
        <v>7</v>
      </c>
      <c r="DG5" s="26">
        <v>516</v>
      </c>
      <c r="DH5" s="26">
        <v>339</v>
      </c>
      <c r="DI5" s="26">
        <v>75.400000000000006</v>
      </c>
      <c r="DJ5" s="78">
        <v>8.4</v>
      </c>
      <c r="DK5" s="78">
        <v>2.2999999999999998</v>
      </c>
      <c r="DL5" s="78">
        <v>52.9</v>
      </c>
      <c r="DM5" s="26">
        <v>899</v>
      </c>
      <c r="DN5" s="26">
        <v>2392</v>
      </c>
      <c r="DO5" s="56">
        <v>153</v>
      </c>
      <c r="DP5" s="61">
        <v>5.8758169934640527</v>
      </c>
      <c r="DQ5" s="59">
        <v>7</v>
      </c>
      <c r="DR5" s="59">
        <v>26</v>
      </c>
      <c r="DS5" s="79">
        <v>3.5</v>
      </c>
      <c r="DT5" s="60">
        <v>32</v>
      </c>
      <c r="DU5" s="25">
        <v>3608</v>
      </c>
      <c r="DV5" s="26">
        <v>3889</v>
      </c>
      <c r="DW5" s="26">
        <v>24</v>
      </c>
      <c r="DX5" s="26">
        <v>9</v>
      </c>
      <c r="DY5" s="26">
        <v>425</v>
      </c>
      <c r="DZ5" s="26">
        <v>269</v>
      </c>
      <c r="EA5" s="26">
        <v>75.3</v>
      </c>
      <c r="EB5" s="27">
        <v>7.7</v>
      </c>
      <c r="EC5" s="27">
        <v>1.7</v>
      </c>
      <c r="ED5" s="27">
        <v>56</v>
      </c>
      <c r="EE5" s="26">
        <v>582</v>
      </c>
      <c r="EF5" s="26">
        <v>2684</v>
      </c>
      <c r="EG5" s="56">
        <v>92</v>
      </c>
      <c r="EH5" s="73">
        <v>6.3260869565217392</v>
      </c>
      <c r="EI5" s="59">
        <v>9</v>
      </c>
      <c r="EJ5" s="59">
        <v>21</v>
      </c>
      <c r="EK5" s="79">
        <v>3.4</v>
      </c>
      <c r="EL5" s="60">
        <v>24</v>
      </c>
      <c r="EM5" s="52"/>
      <c r="EN5" s="4">
        <v>3</v>
      </c>
      <c r="EO5" s="17" t="s">
        <v>81</v>
      </c>
      <c r="EP5" s="6">
        <v>0.9</v>
      </c>
      <c r="EQ5" s="49">
        <v>44439</v>
      </c>
    </row>
    <row r="6" spans="1:148" x14ac:dyDescent="0.2">
      <c r="A6" s="150">
        <v>4</v>
      </c>
      <c r="B6" s="151" t="s">
        <v>286</v>
      </c>
      <c r="C6" s="152">
        <v>10.727625</v>
      </c>
      <c r="D6" s="45" t="s">
        <v>131</v>
      </c>
      <c r="E6" s="14">
        <v>2</v>
      </c>
      <c r="F6" s="44">
        <v>37641</v>
      </c>
      <c r="G6" s="15">
        <v>22.701369863013699</v>
      </c>
      <c r="H6" s="15" t="s">
        <v>336</v>
      </c>
      <c r="I6" s="15">
        <v>21.282191780821918</v>
      </c>
      <c r="J6" s="15" t="s">
        <v>352</v>
      </c>
      <c r="K6" s="14">
        <v>75</v>
      </c>
      <c r="L6" s="14">
        <v>202</v>
      </c>
      <c r="M6" s="85">
        <v>4.4800000000000004</v>
      </c>
      <c r="N6" s="81">
        <v>1</v>
      </c>
      <c r="O6" s="167">
        <v>0</v>
      </c>
      <c r="P6" s="168">
        <v>0</v>
      </c>
      <c r="Q6" s="168">
        <v>0.16114928169893816</v>
      </c>
      <c r="R6" s="168">
        <v>0.88499025341130599</v>
      </c>
      <c r="S6" s="168">
        <v>0.93322932917316692</v>
      </c>
      <c r="T6" s="169">
        <v>0.93322932917316692</v>
      </c>
      <c r="U6" s="169">
        <v>0.93322932917316692</v>
      </c>
      <c r="V6" s="169">
        <v>0.11521926053310404</v>
      </c>
      <c r="W6" s="169">
        <v>0.12583271650629163</v>
      </c>
      <c r="X6" s="169">
        <v>0.12583271650629163</v>
      </c>
      <c r="Y6" s="18">
        <v>0.12583271650629163</v>
      </c>
      <c r="Z6" s="19">
        <v>19.638356164383563</v>
      </c>
      <c r="AA6" s="20">
        <v>100.29269674826241</v>
      </c>
      <c r="AB6" s="71">
        <v>0.72072072072072069</v>
      </c>
      <c r="AC6" s="102">
        <v>12.4625</v>
      </c>
      <c r="AD6" s="71">
        <v>0.8</v>
      </c>
      <c r="AE6" s="71">
        <v>5.9000000000000004E-2</v>
      </c>
      <c r="AF6" s="71">
        <v>2.8999999999999998E-2</v>
      </c>
      <c r="AG6" s="70">
        <v>0.58700000000000008</v>
      </c>
      <c r="AH6" s="20">
        <v>6</v>
      </c>
      <c r="AI6" s="20">
        <v>0.31578947368421051</v>
      </c>
      <c r="AJ6" s="76">
        <v>3.3</v>
      </c>
      <c r="AK6" s="21">
        <v>6</v>
      </c>
      <c r="AL6" s="21">
        <v>4</v>
      </c>
      <c r="AM6" s="21">
        <v>10</v>
      </c>
      <c r="AN6" s="21">
        <v>3</v>
      </c>
      <c r="AO6" s="21">
        <v>7</v>
      </c>
      <c r="AP6" s="21">
        <v>9</v>
      </c>
      <c r="AQ6" s="21">
        <v>5</v>
      </c>
      <c r="AR6" s="21">
        <v>6</v>
      </c>
      <c r="AS6" s="21">
        <v>10</v>
      </c>
      <c r="AT6" s="21">
        <v>7</v>
      </c>
      <c r="AU6" s="21">
        <v>10</v>
      </c>
      <c r="AV6" s="21">
        <v>0</v>
      </c>
      <c r="AW6" s="21">
        <v>9.5299999999999994</v>
      </c>
      <c r="AX6" s="21">
        <v>7.6239999999999997</v>
      </c>
      <c r="AY6" s="21">
        <v>1.05</v>
      </c>
      <c r="AZ6" s="130">
        <v>0.52500000000000002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59"/>
      <c r="BS6" s="25"/>
      <c r="BT6" s="26">
        <v>1</v>
      </c>
      <c r="BU6" s="26"/>
      <c r="BV6" s="26"/>
      <c r="BW6" s="26"/>
      <c r="BX6" s="26"/>
      <c r="BY6" s="26"/>
      <c r="BZ6" s="78"/>
      <c r="CA6" s="78"/>
      <c r="CB6" s="78"/>
      <c r="CC6" s="26"/>
      <c r="CD6" s="26">
        <v>1</v>
      </c>
      <c r="CE6" s="56"/>
      <c r="CF6" s="61"/>
      <c r="CG6" s="59"/>
      <c r="CH6" s="59"/>
      <c r="CI6" s="79"/>
      <c r="CJ6" s="60"/>
      <c r="CK6" s="25">
        <v>516</v>
      </c>
      <c r="CL6" s="26">
        <v>3202</v>
      </c>
      <c r="CM6" s="26">
        <v>5</v>
      </c>
      <c r="CN6" s="26">
        <v>2</v>
      </c>
      <c r="CO6" s="26">
        <v>58</v>
      </c>
      <c r="CP6" s="26">
        <v>34</v>
      </c>
      <c r="CQ6" s="26">
        <v>73.2</v>
      </c>
      <c r="CR6" s="27">
        <v>9.1999999999999993</v>
      </c>
      <c r="CS6" s="27">
        <v>1.4</v>
      </c>
      <c r="CT6" s="26">
        <v>60</v>
      </c>
      <c r="CU6" s="26">
        <v>152</v>
      </c>
      <c r="CV6" s="26">
        <v>3112</v>
      </c>
      <c r="CW6" s="56">
        <v>25</v>
      </c>
      <c r="CX6" s="61">
        <v>6.08</v>
      </c>
      <c r="CY6" s="59">
        <v>2</v>
      </c>
      <c r="CZ6" s="59">
        <v>8</v>
      </c>
      <c r="DA6" s="79">
        <v>4.16</v>
      </c>
      <c r="DB6" s="60">
        <v>7</v>
      </c>
      <c r="DC6" s="25">
        <v>2724</v>
      </c>
      <c r="DD6" s="26">
        <v>3078</v>
      </c>
      <c r="DE6" s="26">
        <v>21</v>
      </c>
      <c r="DF6" s="26">
        <v>5</v>
      </c>
      <c r="DG6" s="26">
        <v>323</v>
      </c>
      <c r="DH6" s="26">
        <v>207</v>
      </c>
      <c r="DI6" s="26">
        <v>73.2</v>
      </c>
      <c r="DJ6" s="78">
        <v>5.5</v>
      </c>
      <c r="DK6" s="78">
        <v>3.2</v>
      </c>
      <c r="DL6" s="78">
        <v>46.4</v>
      </c>
      <c r="DM6" s="26">
        <v>402</v>
      </c>
      <c r="DN6" s="26">
        <v>3489</v>
      </c>
      <c r="DO6" s="56">
        <v>67</v>
      </c>
      <c r="DP6" s="61">
        <v>6</v>
      </c>
      <c r="DQ6" s="59">
        <v>5</v>
      </c>
      <c r="DR6" s="59">
        <v>16</v>
      </c>
      <c r="DS6" s="79">
        <v>2.48</v>
      </c>
      <c r="DT6" s="60">
        <v>14</v>
      </c>
      <c r="DU6" s="25">
        <v>2991</v>
      </c>
      <c r="DV6" s="26">
        <v>3205</v>
      </c>
      <c r="DW6" s="26">
        <v>22</v>
      </c>
      <c r="DX6" s="26">
        <v>4</v>
      </c>
      <c r="DY6" s="26">
        <v>333</v>
      </c>
      <c r="DZ6" s="26">
        <v>240</v>
      </c>
      <c r="EA6" s="26">
        <v>80</v>
      </c>
      <c r="EB6" s="27">
        <v>5.9</v>
      </c>
      <c r="EC6" s="27">
        <v>2.9</v>
      </c>
      <c r="ED6" s="27">
        <v>58.7</v>
      </c>
      <c r="EE6" s="26">
        <v>340</v>
      </c>
      <c r="EF6" s="26">
        <v>2702</v>
      </c>
      <c r="EG6" s="56">
        <v>57</v>
      </c>
      <c r="EH6" s="73">
        <v>5.9649122807017543</v>
      </c>
      <c r="EI6" s="59">
        <v>3</v>
      </c>
      <c r="EJ6" s="59">
        <v>18</v>
      </c>
      <c r="EK6" s="79">
        <v>3.3</v>
      </c>
      <c r="EL6" s="60">
        <v>13</v>
      </c>
      <c r="EM6" s="52"/>
      <c r="EN6" s="4">
        <v>4</v>
      </c>
      <c r="EO6" s="17" t="s">
        <v>83</v>
      </c>
      <c r="EP6" s="6">
        <v>0.9</v>
      </c>
      <c r="EQ6" s="49">
        <v>44809</v>
      </c>
    </row>
    <row r="7" spans="1:148" x14ac:dyDescent="0.2">
      <c r="A7" s="150">
        <v>5</v>
      </c>
      <c r="B7" s="151" t="s">
        <v>288</v>
      </c>
      <c r="C7" s="152">
        <v>10.2774375</v>
      </c>
      <c r="D7" s="45" t="s">
        <v>134</v>
      </c>
      <c r="E7" s="14">
        <v>5</v>
      </c>
      <c r="F7" s="44">
        <v>36581</v>
      </c>
      <c r="G7" s="15">
        <v>25.605479452054794</v>
      </c>
      <c r="H7" s="15" t="s">
        <v>348</v>
      </c>
      <c r="I7" s="15">
        <v>24.186301369863013</v>
      </c>
      <c r="J7" s="15" t="s">
        <v>352</v>
      </c>
      <c r="K7" s="14">
        <v>74</v>
      </c>
      <c r="L7" s="14">
        <v>217</v>
      </c>
      <c r="M7" s="85">
        <v>4.62</v>
      </c>
      <c r="N7" s="81">
        <v>1</v>
      </c>
      <c r="O7" s="167">
        <v>0.94104560622914346</v>
      </c>
      <c r="P7" s="168">
        <v>0.99546017333883619</v>
      </c>
      <c r="Q7" s="168">
        <v>0.73470041653316243</v>
      </c>
      <c r="R7" s="168">
        <v>0.96947595894111294</v>
      </c>
      <c r="S7" s="168">
        <v>0.91702697138151124</v>
      </c>
      <c r="T7" s="169">
        <v>0.95624357236017365</v>
      </c>
      <c r="U7" s="169">
        <v>0.81280703650614761</v>
      </c>
      <c r="V7" s="169">
        <v>0.1816590829541477</v>
      </c>
      <c r="W7" s="169">
        <v>9.5772540216984656E-2</v>
      </c>
      <c r="X7" s="169">
        <v>0.13871581158556617</v>
      </c>
      <c r="Y7" s="18">
        <v>0.11790843984773125</v>
      </c>
      <c r="Z7" s="19">
        <v>19.526027397260275</v>
      </c>
      <c r="AA7" s="20">
        <v>95.262467679503615</v>
      </c>
      <c r="AB7" s="71">
        <v>0.77301927194860809</v>
      </c>
      <c r="AC7" s="102">
        <v>12.337950138504155</v>
      </c>
      <c r="AD7" s="71">
        <v>0.85499999999999998</v>
      </c>
      <c r="AE7" s="71">
        <v>0.05</v>
      </c>
      <c r="AF7" s="71">
        <v>0.01</v>
      </c>
      <c r="AG7" s="70">
        <v>0.56899999999999995</v>
      </c>
      <c r="AH7" s="20">
        <v>5.7032967032967035</v>
      </c>
      <c r="AI7" s="20">
        <v>8.7912087912087919E-2</v>
      </c>
      <c r="AJ7" s="76">
        <v>1.67</v>
      </c>
      <c r="AK7" s="21">
        <v>6</v>
      </c>
      <c r="AL7" s="21">
        <v>4</v>
      </c>
      <c r="AM7" s="21">
        <v>10</v>
      </c>
      <c r="AN7" s="21">
        <v>2</v>
      </c>
      <c r="AO7" s="21">
        <v>10</v>
      </c>
      <c r="AP7" s="21">
        <v>8</v>
      </c>
      <c r="AQ7" s="21">
        <v>4</v>
      </c>
      <c r="AR7" s="21">
        <v>5</v>
      </c>
      <c r="AS7" s="21">
        <v>0</v>
      </c>
      <c r="AT7" s="21">
        <v>1</v>
      </c>
      <c r="AU7" s="21">
        <v>10</v>
      </c>
      <c r="AV7" s="21">
        <v>0</v>
      </c>
      <c r="AW7" s="21">
        <v>9.76</v>
      </c>
      <c r="AX7" s="21">
        <v>7.8079999999999998</v>
      </c>
      <c r="AY7" s="21">
        <v>0.375</v>
      </c>
      <c r="AZ7" s="130">
        <v>0.1875</v>
      </c>
      <c r="BA7" s="103">
        <v>2538</v>
      </c>
      <c r="BB7" s="23">
        <v>2697</v>
      </c>
      <c r="BC7" s="23">
        <v>12</v>
      </c>
      <c r="BD7" s="23">
        <v>6</v>
      </c>
      <c r="BE7" s="23">
        <v>382</v>
      </c>
      <c r="BF7" s="23">
        <v>217</v>
      </c>
      <c r="BG7" s="23">
        <v>67.7</v>
      </c>
      <c r="BH7" s="74">
        <v>4.3</v>
      </c>
      <c r="BI7" s="74">
        <v>4.0999999999999996</v>
      </c>
      <c r="BJ7" s="74">
        <v>41.9</v>
      </c>
      <c r="BK7" s="23">
        <v>429</v>
      </c>
      <c r="BL7" s="23">
        <v>2730</v>
      </c>
      <c r="BM7" s="55">
        <v>85</v>
      </c>
      <c r="BN7" s="61">
        <v>5.0470588235294116</v>
      </c>
      <c r="BO7" s="61">
        <v>7</v>
      </c>
      <c r="BP7" s="61">
        <v>3</v>
      </c>
      <c r="BQ7" s="72">
        <v>1.4</v>
      </c>
      <c r="BR7" s="61">
        <v>14</v>
      </c>
      <c r="BS7" s="22">
        <v>2412</v>
      </c>
      <c r="BT7" s="23">
        <v>2423</v>
      </c>
      <c r="BU7" s="23">
        <v>12</v>
      </c>
      <c r="BV7" s="23">
        <v>7</v>
      </c>
      <c r="BW7" s="23">
        <v>261</v>
      </c>
      <c r="BX7" s="23">
        <v>214</v>
      </c>
      <c r="BY7" s="23">
        <v>68.5</v>
      </c>
      <c r="BZ7" s="74">
        <v>4.7</v>
      </c>
      <c r="CA7" s="74">
        <v>2.8</v>
      </c>
      <c r="CB7" s="74">
        <v>30.9</v>
      </c>
      <c r="CC7" s="23">
        <v>180</v>
      </c>
      <c r="CD7" s="23">
        <v>1922</v>
      </c>
      <c r="CE7" s="55">
        <v>93</v>
      </c>
      <c r="CF7" s="61">
        <v>1.935483870967742</v>
      </c>
      <c r="CG7" s="61">
        <v>7</v>
      </c>
      <c r="CH7" s="61">
        <v>12</v>
      </c>
      <c r="CI7" s="73">
        <v>2.81</v>
      </c>
      <c r="CJ7" s="62">
        <v>18</v>
      </c>
      <c r="CK7" s="22">
        <v>2293</v>
      </c>
      <c r="CL7" s="23">
        <v>3121</v>
      </c>
      <c r="CM7" s="23">
        <v>11</v>
      </c>
      <c r="CN7" s="23">
        <v>3</v>
      </c>
      <c r="CO7" s="23">
        <v>327</v>
      </c>
      <c r="CP7" s="23">
        <v>197</v>
      </c>
      <c r="CQ7" s="23">
        <v>73.2</v>
      </c>
      <c r="CR7" s="24">
        <v>5</v>
      </c>
      <c r="CS7" s="24">
        <v>3.8</v>
      </c>
      <c r="CT7" s="23">
        <v>39.6</v>
      </c>
      <c r="CU7" s="23">
        <v>268</v>
      </c>
      <c r="CV7" s="23">
        <v>2296</v>
      </c>
      <c r="CW7" s="55">
        <v>52</v>
      </c>
      <c r="CX7" s="61">
        <v>5.1538461538461542</v>
      </c>
      <c r="CY7" s="61">
        <v>4</v>
      </c>
      <c r="CZ7" s="61">
        <v>7</v>
      </c>
      <c r="DA7" s="73">
        <v>2.67</v>
      </c>
      <c r="DB7" s="62">
        <v>10</v>
      </c>
      <c r="DC7" s="22">
        <v>3589</v>
      </c>
      <c r="DD7" s="23">
        <v>3702</v>
      </c>
      <c r="DE7" s="23">
        <v>29</v>
      </c>
      <c r="DF7" s="23">
        <v>7</v>
      </c>
      <c r="DG7" s="23">
        <v>408</v>
      </c>
      <c r="DH7" s="23">
        <v>293</v>
      </c>
      <c r="DI7" s="23">
        <v>82.3</v>
      </c>
      <c r="DJ7" s="74">
        <v>3.7</v>
      </c>
      <c r="DK7" s="74">
        <v>1.7</v>
      </c>
      <c r="DL7" s="74">
        <v>55.3</v>
      </c>
      <c r="DM7" s="23">
        <v>519</v>
      </c>
      <c r="DN7" s="23">
        <v>2857</v>
      </c>
      <c r="DO7" s="55">
        <v>91</v>
      </c>
      <c r="DP7" s="61">
        <v>5.7032967032967035</v>
      </c>
      <c r="DQ7" s="61">
        <v>14</v>
      </c>
      <c r="DR7" s="61">
        <v>8</v>
      </c>
      <c r="DS7" s="73">
        <v>1.22</v>
      </c>
      <c r="DT7" s="62">
        <v>17</v>
      </c>
      <c r="DU7" s="22">
        <v>4454</v>
      </c>
      <c r="DV7" s="23">
        <v>4857</v>
      </c>
      <c r="DW7" s="23">
        <v>45</v>
      </c>
      <c r="DX7" s="23">
        <v>3</v>
      </c>
      <c r="DY7" s="23">
        <v>467</v>
      </c>
      <c r="DZ7" s="23">
        <v>361</v>
      </c>
      <c r="EA7" s="23">
        <v>85.5</v>
      </c>
      <c r="EB7" s="24">
        <v>4.0999999999999996</v>
      </c>
      <c r="EC7" s="24">
        <v>1</v>
      </c>
      <c r="ED7" s="24">
        <v>56.9</v>
      </c>
      <c r="EE7" s="23">
        <v>256</v>
      </c>
      <c r="EF7" s="23">
        <v>2673</v>
      </c>
      <c r="EG7" s="55">
        <v>55</v>
      </c>
      <c r="EH7" s="73">
        <v>4.6545454545454543</v>
      </c>
      <c r="EI7" s="61">
        <v>6</v>
      </c>
      <c r="EJ7" s="61">
        <v>3</v>
      </c>
      <c r="EK7" s="73">
        <v>1.67</v>
      </c>
      <c r="EL7" s="62">
        <v>10</v>
      </c>
      <c r="EM7" s="52"/>
      <c r="EN7" s="4">
        <v>5</v>
      </c>
      <c r="EO7" s="17" t="s">
        <v>85</v>
      </c>
      <c r="EP7" s="6">
        <v>0.85</v>
      </c>
      <c r="EQ7" s="49">
        <v>45173</v>
      </c>
    </row>
    <row r="8" spans="1:148" x14ac:dyDescent="0.2">
      <c r="A8" s="150">
        <v>6</v>
      </c>
      <c r="B8" s="151" t="s">
        <v>287</v>
      </c>
      <c r="C8" s="152">
        <v>9.536249999999999</v>
      </c>
      <c r="D8" s="45" t="s">
        <v>116</v>
      </c>
      <c r="E8" s="14">
        <v>5</v>
      </c>
      <c r="F8" s="44">
        <v>36654</v>
      </c>
      <c r="G8" s="15">
        <v>25.405479452054795</v>
      </c>
      <c r="H8" s="15" t="s">
        <v>348</v>
      </c>
      <c r="I8" s="15">
        <v>23.986301369863014</v>
      </c>
      <c r="J8" s="15" t="s">
        <v>331</v>
      </c>
      <c r="K8" s="14">
        <v>75</v>
      </c>
      <c r="L8" s="14">
        <v>213</v>
      </c>
      <c r="M8" s="85">
        <v>4.46</v>
      </c>
      <c r="N8" s="81">
        <v>1</v>
      </c>
      <c r="O8" s="167">
        <v>0.35029254642584584</v>
      </c>
      <c r="P8" s="168">
        <v>0.81963129048330841</v>
      </c>
      <c r="Q8" s="168">
        <v>0.44586894586894588</v>
      </c>
      <c r="R8" s="168">
        <v>0.96546702725192424</v>
      </c>
      <c r="S8" s="168">
        <v>0.95169738118331715</v>
      </c>
      <c r="T8" s="169">
        <v>0.95858220421762064</v>
      </c>
      <c r="U8" s="169">
        <v>0.81479487358497749</v>
      </c>
      <c r="V8" s="169">
        <v>5.6698444555945811E-2</v>
      </c>
      <c r="W8" s="169">
        <v>4.2872454448017148E-2</v>
      </c>
      <c r="X8" s="169">
        <v>4.978544950198148E-2</v>
      </c>
      <c r="Y8" s="18">
        <v>4.2317632076684257E-2</v>
      </c>
      <c r="Z8" s="19">
        <v>20.331506849315069</v>
      </c>
      <c r="AA8" s="20">
        <v>107.66391405009836</v>
      </c>
      <c r="AB8" s="71">
        <v>0.65467625899280579</v>
      </c>
      <c r="AC8" s="102">
        <v>13.478021978021978</v>
      </c>
      <c r="AD8" s="71">
        <v>0.745</v>
      </c>
      <c r="AE8" s="71">
        <v>7.2999999999999995E-2</v>
      </c>
      <c r="AF8" s="71">
        <v>1.3000000000000001E-2</v>
      </c>
      <c r="AG8" s="70">
        <v>0.47</v>
      </c>
      <c r="AH8" s="20">
        <v>2.8974358974358974</v>
      </c>
      <c r="AI8" s="20">
        <v>7.3170731707317069E-2</v>
      </c>
      <c r="AJ8" s="76">
        <v>1.29</v>
      </c>
      <c r="AK8" s="21">
        <v>4</v>
      </c>
      <c r="AL8" s="21">
        <v>7</v>
      </c>
      <c r="AM8" s="21">
        <v>4</v>
      </c>
      <c r="AN8" s="21">
        <v>6</v>
      </c>
      <c r="AO8" s="21">
        <v>10</v>
      </c>
      <c r="AP8" s="21">
        <v>4</v>
      </c>
      <c r="AQ8" s="21">
        <v>1</v>
      </c>
      <c r="AR8" s="21">
        <v>0</v>
      </c>
      <c r="AS8" s="21">
        <v>0</v>
      </c>
      <c r="AT8" s="21">
        <v>0</v>
      </c>
      <c r="AU8" s="21">
        <v>10</v>
      </c>
      <c r="AV8" s="21">
        <v>0</v>
      </c>
      <c r="AW8" s="21">
        <v>9.0299999999999994</v>
      </c>
      <c r="AX8" s="21">
        <v>6.7724999999999991</v>
      </c>
      <c r="AY8" s="21">
        <v>3.7499999999999999E-2</v>
      </c>
      <c r="AZ8" s="130">
        <v>0</v>
      </c>
      <c r="BA8" s="104">
        <v>1377</v>
      </c>
      <c r="BB8" s="26">
        <v>3931</v>
      </c>
      <c r="BC8" s="26">
        <v>10</v>
      </c>
      <c r="BD8" s="26">
        <v>4</v>
      </c>
      <c r="BE8" s="26">
        <v>160</v>
      </c>
      <c r="BF8" s="26">
        <v>109</v>
      </c>
      <c r="BG8" s="26">
        <v>79.5</v>
      </c>
      <c r="BH8" s="78">
        <v>5.6</v>
      </c>
      <c r="BI8" s="78">
        <v>1.6</v>
      </c>
      <c r="BJ8" s="78">
        <v>40</v>
      </c>
      <c r="BK8" s="26">
        <v>117</v>
      </c>
      <c r="BL8" s="26">
        <v>1860</v>
      </c>
      <c r="BM8" s="56">
        <v>25</v>
      </c>
      <c r="BN8" s="61">
        <v>4.68</v>
      </c>
      <c r="BO8" s="59">
        <v>2</v>
      </c>
      <c r="BP8" s="59">
        <v>2</v>
      </c>
      <c r="BQ8" s="80">
        <v>1.8</v>
      </c>
      <c r="BR8" s="59">
        <v>5</v>
      </c>
      <c r="BS8" s="25">
        <v>1645</v>
      </c>
      <c r="BT8" s="26">
        <v>2007</v>
      </c>
      <c r="BU8" s="26">
        <v>14</v>
      </c>
      <c r="BV8" s="26">
        <v>4</v>
      </c>
      <c r="BW8" s="26">
        <v>22</v>
      </c>
      <c r="BX8" s="26">
        <v>124</v>
      </c>
      <c r="BY8" s="26">
        <v>663.8</v>
      </c>
      <c r="BZ8" s="78">
        <v>10.3</v>
      </c>
      <c r="CA8" s="78">
        <v>3.6</v>
      </c>
      <c r="CB8" s="78">
        <v>47.5</v>
      </c>
      <c r="CC8" s="26">
        <v>23</v>
      </c>
      <c r="CD8" s="26">
        <v>931</v>
      </c>
      <c r="CE8" s="56">
        <v>26</v>
      </c>
      <c r="CF8" s="61">
        <v>0.88461538461538458</v>
      </c>
      <c r="CG8" s="59">
        <v>2</v>
      </c>
      <c r="CH8" s="59">
        <v>1</v>
      </c>
      <c r="CI8" s="79">
        <v>0.96</v>
      </c>
      <c r="CJ8" s="60">
        <v>2</v>
      </c>
      <c r="CK8" s="25">
        <v>939</v>
      </c>
      <c r="CL8" s="26">
        <v>2106</v>
      </c>
      <c r="CM8" s="26">
        <v>4</v>
      </c>
      <c r="CN8" s="26">
        <v>7</v>
      </c>
      <c r="CO8" s="26">
        <v>163</v>
      </c>
      <c r="CP8" s="26">
        <v>87</v>
      </c>
      <c r="CQ8" s="26">
        <v>66.2</v>
      </c>
      <c r="CR8" s="27">
        <v>4.0999999999999996</v>
      </c>
      <c r="CS8" s="27">
        <v>4.4000000000000004</v>
      </c>
      <c r="CT8" s="26">
        <v>33.299999999999997</v>
      </c>
      <c r="CU8" s="26">
        <v>24</v>
      </c>
      <c r="CV8" s="26">
        <v>1579</v>
      </c>
      <c r="CW8" s="56">
        <v>13</v>
      </c>
      <c r="CX8" s="61">
        <v>1.8461538461538463</v>
      </c>
      <c r="CY8" s="59">
        <v>2</v>
      </c>
      <c r="CZ8" s="59">
        <v>1</v>
      </c>
      <c r="DA8" s="79">
        <v>0.85</v>
      </c>
      <c r="DB8" s="60">
        <v>0</v>
      </c>
      <c r="DC8" s="25">
        <v>4641</v>
      </c>
      <c r="DD8" s="26">
        <v>4807</v>
      </c>
      <c r="DE8" s="26">
        <v>31</v>
      </c>
      <c r="DF8" s="26">
        <v>8</v>
      </c>
      <c r="DG8" s="26">
        <v>558</v>
      </c>
      <c r="DH8" s="26">
        <v>362</v>
      </c>
      <c r="DI8" s="26">
        <v>74.099999999999994</v>
      </c>
      <c r="DJ8" s="78">
        <v>4.5999999999999996</v>
      </c>
      <c r="DK8" s="78">
        <v>1.3</v>
      </c>
      <c r="DL8" s="78">
        <v>41.6</v>
      </c>
      <c r="DM8" s="26">
        <v>113</v>
      </c>
      <c r="DN8" s="26">
        <v>1993</v>
      </c>
      <c r="DO8" s="56">
        <v>39</v>
      </c>
      <c r="DP8" s="61">
        <v>2.8974358974358974</v>
      </c>
      <c r="DQ8" s="59">
        <v>4</v>
      </c>
      <c r="DR8" s="59">
        <v>1</v>
      </c>
      <c r="DS8" s="79">
        <v>0.64</v>
      </c>
      <c r="DT8" s="60">
        <v>4</v>
      </c>
      <c r="DU8" s="25">
        <v>4906</v>
      </c>
      <c r="DV8" s="26">
        <v>5155</v>
      </c>
      <c r="DW8" s="26">
        <v>36</v>
      </c>
      <c r="DX8" s="26">
        <v>11</v>
      </c>
      <c r="DY8" s="26">
        <v>556</v>
      </c>
      <c r="DZ8" s="26">
        <v>364</v>
      </c>
      <c r="EA8" s="26">
        <v>74.5</v>
      </c>
      <c r="EB8" s="27">
        <v>7.3</v>
      </c>
      <c r="EC8" s="27">
        <v>1.8</v>
      </c>
      <c r="ED8" s="27">
        <v>47</v>
      </c>
      <c r="EE8" s="26">
        <v>80</v>
      </c>
      <c r="EF8" s="26">
        <v>1866</v>
      </c>
      <c r="EG8" s="56">
        <v>41</v>
      </c>
      <c r="EH8" s="73">
        <v>1.9512195121951219</v>
      </c>
      <c r="EI8" s="59">
        <v>3</v>
      </c>
      <c r="EJ8" s="59">
        <v>3</v>
      </c>
      <c r="EK8" s="79">
        <v>1.29</v>
      </c>
      <c r="EL8" s="60">
        <v>3</v>
      </c>
      <c r="EM8" s="52"/>
      <c r="EN8" s="4">
        <v>6</v>
      </c>
      <c r="EO8" s="17" t="s">
        <v>86</v>
      </c>
      <c r="EP8" s="6">
        <v>0.75</v>
      </c>
      <c r="EQ8" s="49"/>
    </row>
    <row r="9" spans="1:148" x14ac:dyDescent="0.2">
      <c r="A9" s="150">
        <v>7</v>
      </c>
      <c r="B9" s="151" t="s">
        <v>324</v>
      </c>
      <c r="C9" s="152">
        <v>5.3182031250000001</v>
      </c>
      <c r="D9" s="45" t="s">
        <v>125</v>
      </c>
      <c r="E9" s="14">
        <v>1</v>
      </c>
      <c r="F9" s="44">
        <v>36591</v>
      </c>
      <c r="G9" s="15">
        <v>25.578082191780823</v>
      </c>
      <c r="H9" s="15" t="s">
        <v>348</v>
      </c>
      <c r="I9" s="15">
        <v>24.158904109589042</v>
      </c>
      <c r="J9" s="15" t="s">
        <v>329</v>
      </c>
      <c r="K9" s="14">
        <v>77</v>
      </c>
      <c r="L9" s="14">
        <v>235</v>
      </c>
      <c r="M9" s="85">
        <v>4.5599999999999996</v>
      </c>
      <c r="N9" s="81">
        <v>6</v>
      </c>
      <c r="O9" s="167">
        <v>1.8092609628948174E-2</v>
      </c>
      <c r="P9" s="168">
        <v>0.71371504660452734</v>
      </c>
      <c r="Q9" s="168">
        <v>0.11220825852782765</v>
      </c>
      <c r="R9" s="168">
        <v>0.22906345836282141</v>
      </c>
      <c r="S9" s="168">
        <v>0.88836179633143575</v>
      </c>
      <c r="T9" s="169">
        <v>0.88836179633143575</v>
      </c>
      <c r="U9" s="169">
        <v>0.88836179633143575</v>
      </c>
      <c r="V9" s="169">
        <v>3.2023289665211063E-2</v>
      </c>
      <c r="W9" s="169">
        <v>0.14351851851851852</v>
      </c>
      <c r="X9" s="169">
        <v>0.14351851851851852</v>
      </c>
      <c r="Y9" s="18">
        <v>0.14351851851851852</v>
      </c>
      <c r="Z9" s="19">
        <v>20.504109589041096</v>
      </c>
      <c r="AA9" s="20">
        <v>108.70223842343329</v>
      </c>
      <c r="AB9" s="71">
        <v>0.64689265536723162</v>
      </c>
      <c r="AC9" s="102">
        <v>12.266375545851528</v>
      </c>
      <c r="AD9" s="71">
        <v>0.73199999999999998</v>
      </c>
      <c r="AE9" s="71">
        <v>0.111</v>
      </c>
      <c r="AF9" s="71">
        <v>0.02</v>
      </c>
      <c r="AG9" s="70">
        <v>0.51700000000000002</v>
      </c>
      <c r="AH9" s="20">
        <v>6.5</v>
      </c>
      <c r="AI9" s="20">
        <v>6.4516129032258063E-2</v>
      </c>
      <c r="AJ9" s="76">
        <v>1.82</v>
      </c>
      <c r="AK9" s="21">
        <v>4</v>
      </c>
      <c r="AL9" s="21">
        <v>4</v>
      </c>
      <c r="AM9" s="21">
        <v>3</v>
      </c>
      <c r="AN9" s="21">
        <v>10</v>
      </c>
      <c r="AO9" s="21">
        <v>10</v>
      </c>
      <c r="AP9" s="21">
        <v>6</v>
      </c>
      <c r="AQ9" s="21">
        <v>6</v>
      </c>
      <c r="AR9" s="21">
        <v>7</v>
      </c>
      <c r="AS9" s="21">
        <v>0</v>
      </c>
      <c r="AT9" s="21">
        <v>2</v>
      </c>
      <c r="AU9" s="21">
        <v>1</v>
      </c>
      <c r="AV9" s="21">
        <v>0</v>
      </c>
      <c r="AW9" s="21">
        <v>9.27</v>
      </c>
      <c r="AX9" s="21">
        <v>9.27</v>
      </c>
      <c r="AY9" s="21">
        <v>0.5625</v>
      </c>
      <c r="AZ9" s="130">
        <v>0.421875</v>
      </c>
      <c r="BA9" s="104">
        <v>59</v>
      </c>
      <c r="BB9" s="26">
        <v>3261</v>
      </c>
      <c r="BC9" s="26">
        <v>1</v>
      </c>
      <c r="BD9" s="26">
        <v>1</v>
      </c>
      <c r="BE9" s="26">
        <v>7</v>
      </c>
      <c r="BF9" s="26">
        <v>3</v>
      </c>
      <c r="BG9" s="26">
        <v>50</v>
      </c>
      <c r="BH9" s="78">
        <v>12.5</v>
      </c>
      <c r="BI9" s="78">
        <v>9.1</v>
      </c>
      <c r="BJ9" s="78">
        <v>50</v>
      </c>
      <c r="BK9" s="26">
        <v>16</v>
      </c>
      <c r="BL9" s="26">
        <v>2170</v>
      </c>
      <c r="BM9" s="56">
        <v>4</v>
      </c>
      <c r="BN9" s="61">
        <v>4</v>
      </c>
      <c r="BO9" s="59">
        <v>1</v>
      </c>
      <c r="BP9" s="59">
        <v>0</v>
      </c>
      <c r="BQ9" s="80">
        <v>0.5</v>
      </c>
      <c r="BR9" s="59">
        <v>0</v>
      </c>
      <c r="BS9" s="25">
        <v>1072</v>
      </c>
      <c r="BT9" s="26">
        <v>1502</v>
      </c>
      <c r="BU9" s="26">
        <v>4</v>
      </c>
      <c r="BV9" s="26">
        <v>4</v>
      </c>
      <c r="BW9" s="26">
        <v>141</v>
      </c>
      <c r="BX9" s="26">
        <v>80</v>
      </c>
      <c r="BY9" s="26">
        <v>66.2</v>
      </c>
      <c r="BZ9" s="78">
        <v>7.6</v>
      </c>
      <c r="CA9" s="78">
        <v>4.8</v>
      </c>
      <c r="CB9" s="78">
        <v>30.3</v>
      </c>
      <c r="CC9" s="26">
        <v>163</v>
      </c>
      <c r="CD9" s="26">
        <v>840</v>
      </c>
      <c r="CE9" s="56">
        <v>29</v>
      </c>
      <c r="CF9" s="61">
        <v>5.6206896551724137</v>
      </c>
      <c r="CG9" s="59">
        <v>1</v>
      </c>
      <c r="CH9" s="59">
        <v>3</v>
      </c>
      <c r="CI9" s="79">
        <v>2.62</v>
      </c>
      <c r="CJ9" s="60">
        <v>4</v>
      </c>
      <c r="CK9" s="25">
        <v>375</v>
      </c>
      <c r="CL9" s="26">
        <v>3342</v>
      </c>
      <c r="CM9" s="26">
        <v>2</v>
      </c>
      <c r="CN9" s="26">
        <v>0</v>
      </c>
      <c r="CO9" s="26">
        <v>62</v>
      </c>
      <c r="CP9" s="26">
        <v>32</v>
      </c>
      <c r="CQ9" s="26">
        <v>62.7</v>
      </c>
      <c r="CR9" s="27">
        <v>4.0999999999999996</v>
      </c>
      <c r="CS9" s="27">
        <v>3.4</v>
      </c>
      <c r="CT9" s="26">
        <v>21.4</v>
      </c>
      <c r="CU9" s="26">
        <v>182</v>
      </c>
      <c r="CV9" s="26">
        <v>3068</v>
      </c>
      <c r="CW9" s="56">
        <v>21</v>
      </c>
      <c r="CX9" s="61">
        <v>8.6666666666666661</v>
      </c>
      <c r="CY9" s="59">
        <v>2</v>
      </c>
      <c r="CZ9" s="59">
        <v>3</v>
      </c>
      <c r="DA9" s="79">
        <v>1.86</v>
      </c>
      <c r="DB9" s="60">
        <v>6</v>
      </c>
      <c r="DC9" s="25">
        <v>971</v>
      </c>
      <c r="DD9" s="26">
        <v>4239</v>
      </c>
      <c r="DE9" s="26">
        <v>10</v>
      </c>
      <c r="DF9" s="26">
        <v>0</v>
      </c>
      <c r="DG9" s="26">
        <v>82</v>
      </c>
      <c r="DH9" s="26">
        <v>53</v>
      </c>
      <c r="DI9" s="26">
        <v>70.900000000000006</v>
      </c>
      <c r="DJ9" s="78">
        <v>11.1</v>
      </c>
      <c r="DK9" s="78">
        <v>2</v>
      </c>
      <c r="DL9" s="78">
        <v>51.7</v>
      </c>
      <c r="DM9" s="26">
        <v>88</v>
      </c>
      <c r="DN9" s="26">
        <v>2748</v>
      </c>
      <c r="DO9" s="56">
        <v>17</v>
      </c>
      <c r="DP9" s="61">
        <v>5.1764705882352944</v>
      </c>
      <c r="DQ9" s="59">
        <v>0</v>
      </c>
      <c r="DR9" s="59">
        <v>0</v>
      </c>
      <c r="DS9" s="79">
        <v>1.82</v>
      </c>
      <c r="DT9" s="60">
        <v>3</v>
      </c>
      <c r="DU9" s="25">
        <v>2809</v>
      </c>
      <c r="DV9" s="26">
        <v>3162</v>
      </c>
      <c r="DW9" s="26">
        <v>20</v>
      </c>
      <c r="DX9" s="26">
        <v>5</v>
      </c>
      <c r="DY9" s="26">
        <v>354</v>
      </c>
      <c r="DZ9" s="26">
        <v>229</v>
      </c>
      <c r="EA9" s="26">
        <v>73.2</v>
      </c>
      <c r="EB9" s="27">
        <v>3.3</v>
      </c>
      <c r="EC9" s="27">
        <v>2</v>
      </c>
      <c r="ED9" s="27">
        <v>32.799999999999997</v>
      </c>
      <c r="EE9" s="26">
        <v>403</v>
      </c>
      <c r="EF9" s="26">
        <v>2808</v>
      </c>
      <c r="EG9" s="56">
        <v>62</v>
      </c>
      <c r="EH9" s="73">
        <v>6.5</v>
      </c>
      <c r="EI9" s="59">
        <v>7</v>
      </c>
      <c r="EJ9" s="59">
        <v>4</v>
      </c>
      <c r="EK9" s="79">
        <v>1.66</v>
      </c>
      <c r="EL9" s="60">
        <v>16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323</v>
      </c>
      <c r="C10" s="152">
        <v>4.972500000000001</v>
      </c>
      <c r="D10" s="45" t="s">
        <v>93</v>
      </c>
      <c r="E10" s="14">
        <v>4</v>
      </c>
      <c r="F10" s="44">
        <v>36648</v>
      </c>
      <c r="G10" s="15">
        <v>25.421917808219177</v>
      </c>
      <c r="H10" s="15" t="s">
        <v>348</v>
      </c>
      <c r="I10" s="15">
        <v>24.002739726027396</v>
      </c>
      <c r="J10" s="15" t="s">
        <v>329</v>
      </c>
      <c r="K10" s="14">
        <v>73</v>
      </c>
      <c r="L10" s="14">
        <v>212</v>
      </c>
      <c r="M10" s="85">
        <v>4.6500000000000004</v>
      </c>
      <c r="N10" s="81">
        <v>5</v>
      </c>
      <c r="O10" s="167">
        <v>2.6156941649899398E-2</v>
      </c>
      <c r="P10" s="168">
        <v>0.59627329192546585</v>
      </c>
      <c r="Q10" s="168">
        <v>0.62877221992558907</v>
      </c>
      <c r="R10" s="168">
        <v>0.91343963553530749</v>
      </c>
      <c r="S10" s="168">
        <v>0.78289286729184426</v>
      </c>
      <c r="T10" s="169">
        <v>0.84816625141357593</v>
      </c>
      <c r="U10" s="169">
        <v>0.76334962627221836</v>
      </c>
      <c r="V10" s="169">
        <v>0.18178717598908595</v>
      </c>
      <c r="W10" s="169">
        <v>0.12151567944250871</v>
      </c>
      <c r="X10" s="169">
        <v>0.15165142771579732</v>
      </c>
      <c r="Y10" s="18">
        <v>0.13648628494421758</v>
      </c>
      <c r="Z10" s="19">
        <v>20.347945205479451</v>
      </c>
      <c r="AA10" s="20">
        <v>90.688881378715877</v>
      </c>
      <c r="AB10" s="71">
        <v>0.63739376770538247</v>
      </c>
      <c r="AC10" s="102">
        <v>13.309178743961352</v>
      </c>
      <c r="AD10" s="71">
        <v>0.72499999999999998</v>
      </c>
      <c r="AE10" s="71">
        <v>6.8000000000000005E-2</v>
      </c>
      <c r="AF10" s="71">
        <v>2.1000000000000001E-2</v>
      </c>
      <c r="AG10" s="70">
        <v>0.51700000000000002</v>
      </c>
      <c r="AH10" s="20">
        <v>7.955223880597015</v>
      </c>
      <c r="AI10" s="20">
        <v>0.41791044776119401</v>
      </c>
      <c r="AJ10" s="76">
        <v>3.4</v>
      </c>
      <c r="AK10" s="21">
        <v>4</v>
      </c>
      <c r="AL10" s="21">
        <v>7</v>
      </c>
      <c r="AM10" s="21">
        <v>2</v>
      </c>
      <c r="AN10" s="21">
        <v>5</v>
      </c>
      <c r="AO10" s="21">
        <v>9</v>
      </c>
      <c r="AP10" s="21">
        <v>6</v>
      </c>
      <c r="AQ10" s="21">
        <v>6</v>
      </c>
      <c r="AR10" s="21">
        <v>9</v>
      </c>
      <c r="AS10" s="21">
        <v>10</v>
      </c>
      <c r="AT10" s="21">
        <v>7</v>
      </c>
      <c r="AU10" s="21">
        <v>1</v>
      </c>
      <c r="AV10" s="21">
        <v>0</v>
      </c>
      <c r="AW10" s="21">
        <v>8.2200000000000006</v>
      </c>
      <c r="AX10" s="21">
        <v>8.2200000000000006</v>
      </c>
      <c r="AY10" s="21">
        <v>1.2</v>
      </c>
      <c r="AZ10" s="130">
        <v>0.89999999999999991</v>
      </c>
      <c r="BA10" s="104">
        <v>91</v>
      </c>
      <c r="BB10" s="26">
        <v>3479</v>
      </c>
      <c r="BC10" s="26">
        <v>0</v>
      </c>
      <c r="BD10" s="26">
        <v>0</v>
      </c>
      <c r="BE10" s="26">
        <v>12</v>
      </c>
      <c r="BF10" s="26">
        <v>7</v>
      </c>
      <c r="BG10" s="26">
        <v>81.8</v>
      </c>
      <c r="BH10" s="78">
        <v>0</v>
      </c>
      <c r="BI10" s="78">
        <v>5.9</v>
      </c>
      <c r="BJ10" s="78">
        <v>0</v>
      </c>
      <c r="BK10" s="26">
        <v>232</v>
      </c>
      <c r="BL10" s="26">
        <v>2177</v>
      </c>
      <c r="BM10" s="56">
        <v>22</v>
      </c>
      <c r="BN10" s="61">
        <v>10.545454545454545</v>
      </c>
      <c r="BO10" s="59">
        <v>3</v>
      </c>
      <c r="BP10" s="59">
        <v>8</v>
      </c>
      <c r="BQ10" s="80">
        <v>4.2699999999999996</v>
      </c>
      <c r="BR10" s="59">
        <v>5</v>
      </c>
      <c r="BS10" s="25">
        <v>1056</v>
      </c>
      <c r="BT10" s="26">
        <v>1771</v>
      </c>
      <c r="BU10" s="26">
        <v>6</v>
      </c>
      <c r="BV10" s="26">
        <v>6</v>
      </c>
      <c r="BW10" s="26">
        <v>131</v>
      </c>
      <c r="BX10" s="26">
        <v>72</v>
      </c>
      <c r="BY10" s="26">
        <v>66.900000000000006</v>
      </c>
      <c r="BZ10" s="78">
        <v>5</v>
      </c>
      <c r="CA10" s="78">
        <v>5.4</v>
      </c>
      <c r="CB10" s="78">
        <v>50</v>
      </c>
      <c r="CC10" s="26">
        <v>641</v>
      </c>
      <c r="CD10" s="26">
        <v>2019</v>
      </c>
      <c r="CE10" s="56">
        <v>84</v>
      </c>
      <c r="CF10" s="61">
        <v>7.6309523809523814</v>
      </c>
      <c r="CG10" s="59">
        <v>7</v>
      </c>
      <c r="CH10" s="59">
        <v>20</v>
      </c>
      <c r="CI10" s="79">
        <v>4.93</v>
      </c>
      <c r="CJ10" s="60">
        <v>19</v>
      </c>
      <c r="CK10" s="25">
        <v>1521</v>
      </c>
      <c r="CL10" s="26">
        <v>2419</v>
      </c>
      <c r="CM10" s="26">
        <v>15</v>
      </c>
      <c r="CN10" s="26">
        <v>6</v>
      </c>
      <c r="CO10" s="26">
        <v>193</v>
      </c>
      <c r="CP10" s="26">
        <v>121</v>
      </c>
      <c r="CQ10" s="26">
        <v>71.8</v>
      </c>
      <c r="CR10" s="27">
        <v>5.2</v>
      </c>
      <c r="CS10" s="27">
        <v>2.1</v>
      </c>
      <c r="CT10" s="26">
        <v>37.1</v>
      </c>
      <c r="CU10" s="26">
        <v>686</v>
      </c>
      <c r="CV10" s="26">
        <v>2416</v>
      </c>
      <c r="CW10" s="56">
        <v>114</v>
      </c>
      <c r="CX10" s="61">
        <v>6.0175438596491224</v>
      </c>
      <c r="CY10" s="59">
        <v>8</v>
      </c>
      <c r="CZ10" s="59">
        <v>26</v>
      </c>
      <c r="DA10" s="79">
        <v>3.39</v>
      </c>
      <c r="DB10" s="60">
        <v>25</v>
      </c>
      <c r="DC10" s="25">
        <v>3208</v>
      </c>
      <c r="DD10" s="26">
        <v>3512</v>
      </c>
      <c r="DE10" s="26">
        <v>24</v>
      </c>
      <c r="DF10" s="26">
        <v>5</v>
      </c>
      <c r="DG10" s="26">
        <v>353</v>
      </c>
      <c r="DH10" s="26">
        <v>225</v>
      </c>
      <c r="DI10" s="26">
        <v>72.5</v>
      </c>
      <c r="DJ10" s="78">
        <v>6.8</v>
      </c>
      <c r="DK10" s="78">
        <v>2.1</v>
      </c>
      <c r="DL10" s="78">
        <v>51.7</v>
      </c>
      <c r="DM10" s="26">
        <v>533</v>
      </c>
      <c r="DN10" s="26">
        <v>2932</v>
      </c>
      <c r="DO10" s="56">
        <v>67</v>
      </c>
      <c r="DP10" s="61">
        <v>7.955223880597015</v>
      </c>
      <c r="DQ10" s="59">
        <v>7</v>
      </c>
      <c r="DR10" s="59">
        <v>28</v>
      </c>
      <c r="DS10" s="79">
        <v>3.4</v>
      </c>
      <c r="DT10" s="60">
        <v>22</v>
      </c>
      <c r="DU10" s="25">
        <v>2755</v>
      </c>
      <c r="DV10" s="26">
        <v>3519</v>
      </c>
      <c r="DW10" s="26">
        <v>20</v>
      </c>
      <c r="DX10" s="26">
        <v>2</v>
      </c>
      <c r="DY10" s="26">
        <v>325</v>
      </c>
      <c r="DZ10" s="26">
        <v>207</v>
      </c>
      <c r="EA10" s="26">
        <v>72.2</v>
      </c>
      <c r="EB10" s="27">
        <v>5.7</v>
      </c>
      <c r="EC10" s="27">
        <v>2.1</v>
      </c>
      <c r="ED10" s="27">
        <v>36.200000000000003</v>
      </c>
      <c r="EE10" s="26">
        <v>279</v>
      </c>
      <c r="EF10" s="26">
        <v>2296</v>
      </c>
      <c r="EG10" s="56">
        <v>65</v>
      </c>
      <c r="EH10" s="73">
        <v>4.2923076923076922</v>
      </c>
      <c r="EI10" s="59">
        <v>7</v>
      </c>
      <c r="EJ10" s="59">
        <v>23</v>
      </c>
      <c r="EK10" s="79">
        <v>2.3199999999999998</v>
      </c>
      <c r="EL10" s="60">
        <v>12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289</v>
      </c>
      <c r="C11" s="152">
        <v>4.4249999999999998</v>
      </c>
      <c r="D11" s="45" t="s">
        <v>159</v>
      </c>
      <c r="E11" s="14">
        <v>8</v>
      </c>
      <c r="F11" s="44">
        <v>37164</v>
      </c>
      <c r="G11" s="15">
        <v>24.008219178082193</v>
      </c>
      <c r="H11" s="15" t="s">
        <v>349</v>
      </c>
      <c r="I11" s="15">
        <v>22.589041095890412</v>
      </c>
      <c r="J11" s="15" t="s">
        <v>330</v>
      </c>
      <c r="K11" s="14">
        <v>75</v>
      </c>
      <c r="L11" s="14">
        <v>220</v>
      </c>
      <c r="M11" s="85">
        <v>4.58</v>
      </c>
      <c r="N11" s="81">
        <v>7</v>
      </c>
      <c r="O11" s="167">
        <v>0</v>
      </c>
      <c r="P11" s="168">
        <v>0.85188679245283017</v>
      </c>
      <c r="Q11" s="168">
        <v>0.89252160841788797</v>
      </c>
      <c r="R11" s="168">
        <v>0.90579710144927539</v>
      </c>
      <c r="S11" s="168">
        <v>0.79900332225913617</v>
      </c>
      <c r="T11" s="169">
        <v>0.85240021185420578</v>
      </c>
      <c r="U11" s="169">
        <v>0.55406013770523377</v>
      </c>
      <c r="V11" s="169">
        <v>0.196505110451698</v>
      </c>
      <c r="W11" s="169">
        <v>0.14961306964746346</v>
      </c>
      <c r="X11" s="169">
        <v>0.17305909004958073</v>
      </c>
      <c r="Y11" s="18">
        <v>0.11248840853222748</v>
      </c>
      <c r="Z11" s="19">
        <v>18.934246575342467</v>
      </c>
      <c r="AA11" s="20">
        <v>99.997873463404346</v>
      </c>
      <c r="AB11" s="71">
        <v>0.6537102473498233</v>
      </c>
      <c r="AC11" s="102">
        <v>13</v>
      </c>
      <c r="AD11" s="71">
        <v>0.77300000000000002</v>
      </c>
      <c r="AE11" s="71">
        <v>6.5000000000000002E-2</v>
      </c>
      <c r="AF11" s="71">
        <v>1.7000000000000001E-2</v>
      </c>
      <c r="AG11" s="70">
        <v>0.5</v>
      </c>
      <c r="AH11" s="20">
        <v>5.3214285714285712</v>
      </c>
      <c r="AI11" s="20">
        <v>0.16964285714285715</v>
      </c>
      <c r="AJ11" s="76">
        <v>3.55</v>
      </c>
      <c r="AK11" s="21">
        <v>8</v>
      </c>
      <c r="AL11" s="21">
        <v>7</v>
      </c>
      <c r="AM11" s="21">
        <v>7</v>
      </c>
      <c r="AN11" s="21">
        <v>5</v>
      </c>
      <c r="AO11" s="21">
        <v>10</v>
      </c>
      <c r="AP11" s="21">
        <v>5</v>
      </c>
      <c r="AQ11" s="21">
        <v>4</v>
      </c>
      <c r="AR11" s="21">
        <v>4</v>
      </c>
      <c r="AS11" s="21">
        <v>3</v>
      </c>
      <c r="AT11" s="21">
        <v>8</v>
      </c>
      <c r="AU11" s="21">
        <v>1</v>
      </c>
      <c r="AV11" s="21">
        <v>0</v>
      </c>
      <c r="AW11" s="21">
        <v>10</v>
      </c>
      <c r="AX11" s="21">
        <v>7.5</v>
      </c>
      <c r="AY11" s="21">
        <v>0.71250000000000002</v>
      </c>
      <c r="AZ11" s="130">
        <v>0</v>
      </c>
      <c r="BA11" s="104"/>
      <c r="BB11" s="26">
        <v>1</v>
      </c>
      <c r="BC11" s="26"/>
      <c r="BD11" s="26"/>
      <c r="BE11" s="26"/>
      <c r="BF11" s="26"/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59"/>
      <c r="BS11" s="25">
        <v>1806</v>
      </c>
      <c r="BT11" s="26">
        <v>2120</v>
      </c>
      <c r="BU11" s="26">
        <v>20</v>
      </c>
      <c r="BV11" s="26">
        <v>8</v>
      </c>
      <c r="BW11" s="26">
        <v>254</v>
      </c>
      <c r="BX11" s="26">
        <v>140</v>
      </c>
      <c r="BY11" s="26">
        <v>72.2</v>
      </c>
      <c r="BZ11" s="78">
        <v>5.2</v>
      </c>
      <c r="CA11" s="78">
        <v>3.2</v>
      </c>
      <c r="CB11" s="78">
        <v>46.2</v>
      </c>
      <c r="CC11" s="26">
        <v>439</v>
      </c>
      <c r="CD11" s="26">
        <v>2834</v>
      </c>
      <c r="CE11" s="56">
        <v>90</v>
      </c>
      <c r="CF11" s="61">
        <v>4.8777777777777782</v>
      </c>
      <c r="CG11" s="59">
        <v>8</v>
      </c>
      <c r="CH11" s="59">
        <v>11</v>
      </c>
      <c r="CI11" s="79">
        <v>2.72</v>
      </c>
      <c r="CJ11" s="60">
        <v>14</v>
      </c>
      <c r="CK11" s="25">
        <v>2375</v>
      </c>
      <c r="CL11" s="26">
        <v>2661</v>
      </c>
      <c r="CM11" s="26">
        <v>21</v>
      </c>
      <c r="CN11" s="26">
        <v>8</v>
      </c>
      <c r="CO11" s="26">
        <v>332</v>
      </c>
      <c r="CP11" s="26">
        <v>190</v>
      </c>
      <c r="CQ11" s="26">
        <v>70.3</v>
      </c>
      <c r="CR11" s="27">
        <v>3.7</v>
      </c>
      <c r="CS11" s="27">
        <v>5</v>
      </c>
      <c r="CT11" s="26">
        <v>50</v>
      </c>
      <c r="CU11" s="26">
        <v>318</v>
      </c>
      <c r="CV11" s="26">
        <v>2182</v>
      </c>
      <c r="CW11" s="56">
        <v>77</v>
      </c>
      <c r="CX11" s="61">
        <v>4.1298701298701301</v>
      </c>
      <c r="CY11" s="59">
        <v>5</v>
      </c>
      <c r="CZ11" s="59">
        <v>12</v>
      </c>
      <c r="DA11" s="79">
        <v>2.56</v>
      </c>
      <c r="DB11" s="60">
        <v>9</v>
      </c>
      <c r="DC11" s="25">
        <v>3000</v>
      </c>
      <c r="DD11" s="26">
        <v>3312</v>
      </c>
      <c r="DE11" s="26">
        <v>27</v>
      </c>
      <c r="DF11" s="26">
        <v>5</v>
      </c>
      <c r="DG11" s="26">
        <v>340</v>
      </c>
      <c r="DH11" s="26">
        <v>215</v>
      </c>
      <c r="DI11" s="26">
        <v>77.3</v>
      </c>
      <c r="DJ11" s="78">
        <v>3.7</v>
      </c>
      <c r="DK11" s="78">
        <v>1.7</v>
      </c>
      <c r="DL11" s="78">
        <v>45.5</v>
      </c>
      <c r="DM11" s="26">
        <v>596</v>
      </c>
      <c r="DN11" s="26">
        <v>3033</v>
      </c>
      <c r="DO11" s="56">
        <v>112</v>
      </c>
      <c r="DP11" s="61">
        <v>5.3214285714285712</v>
      </c>
      <c r="DQ11" s="59">
        <v>10</v>
      </c>
      <c r="DR11" s="59">
        <v>19</v>
      </c>
      <c r="DS11" s="79">
        <v>3.55</v>
      </c>
      <c r="DT11" s="60">
        <v>20</v>
      </c>
      <c r="DU11" s="25">
        <v>2405</v>
      </c>
      <c r="DV11" s="26">
        <v>3010</v>
      </c>
      <c r="DW11" s="26">
        <v>22</v>
      </c>
      <c r="DX11" s="26">
        <v>5</v>
      </c>
      <c r="DY11" s="26">
        <v>283</v>
      </c>
      <c r="DZ11" s="26">
        <v>185</v>
      </c>
      <c r="EA11" s="26">
        <v>73.900000000000006</v>
      </c>
      <c r="EB11" s="27">
        <v>6.5</v>
      </c>
      <c r="EC11" s="27">
        <v>3.9</v>
      </c>
      <c r="ED11" s="27">
        <v>47.2</v>
      </c>
      <c r="EE11" s="26">
        <v>348</v>
      </c>
      <c r="EF11" s="26">
        <v>2326</v>
      </c>
      <c r="EG11" s="56">
        <v>96</v>
      </c>
      <c r="EH11" s="73">
        <v>3.625</v>
      </c>
      <c r="EI11" s="59">
        <v>5</v>
      </c>
      <c r="EJ11" s="59">
        <v>10</v>
      </c>
      <c r="EK11" s="79">
        <v>2.0699999999999998</v>
      </c>
      <c r="EL11" s="60">
        <v>14</v>
      </c>
      <c r="EM11" s="52"/>
      <c r="EN11" s="4">
        <v>9</v>
      </c>
      <c r="EO11" s="17" t="s">
        <v>92</v>
      </c>
      <c r="EP11" s="6">
        <v>0.65</v>
      </c>
    </row>
    <row r="12" spans="1:148" x14ac:dyDescent="0.2">
      <c r="A12" s="150">
        <v>10</v>
      </c>
      <c r="B12" s="151" t="s">
        <v>290</v>
      </c>
      <c r="C12" s="152">
        <v>4.0715937499999999</v>
      </c>
      <c r="D12" s="45" t="s">
        <v>89</v>
      </c>
      <c r="E12" s="14">
        <v>1</v>
      </c>
      <c r="F12" s="44">
        <v>36613</v>
      </c>
      <c r="G12" s="15">
        <v>25.517808219178082</v>
      </c>
      <c r="H12" s="15" t="s">
        <v>348</v>
      </c>
      <c r="I12" s="15">
        <v>24.098630136986301</v>
      </c>
      <c r="J12" s="15" t="s">
        <v>352</v>
      </c>
      <c r="K12" s="14">
        <v>73</v>
      </c>
      <c r="L12" s="14">
        <v>217</v>
      </c>
      <c r="M12" s="85">
        <v>4.95</v>
      </c>
      <c r="N12" s="81">
        <v>5</v>
      </c>
      <c r="O12" s="167">
        <v>1.9452449567723344E-2</v>
      </c>
      <c r="P12" s="168">
        <v>0.87474747474747472</v>
      </c>
      <c r="Q12" s="168">
        <v>0.43299270072992702</v>
      </c>
      <c r="R12" s="168">
        <v>0.8970414201183432</v>
      </c>
      <c r="S12" s="168">
        <v>0.95413669064748197</v>
      </c>
      <c r="T12" s="169">
        <v>0.95413669064748197</v>
      </c>
      <c r="U12" s="169">
        <v>0.95413669064748197</v>
      </c>
      <c r="V12" s="169">
        <v>0.12867215041128086</v>
      </c>
      <c r="W12" s="169">
        <v>0.27440828402366862</v>
      </c>
      <c r="X12" s="169">
        <v>0.27440828402366862</v>
      </c>
      <c r="Y12" s="18">
        <v>0.27440828402366862</v>
      </c>
      <c r="Z12" s="19">
        <v>20.443835616438356</v>
      </c>
      <c r="AA12" s="20">
        <v>72.28845349878145</v>
      </c>
      <c r="AB12" s="71">
        <v>0.67990074441687343</v>
      </c>
      <c r="AC12" s="102">
        <v>11.616788321167883</v>
      </c>
      <c r="AD12" s="71">
        <v>0.79400000000000004</v>
      </c>
      <c r="AE12" s="71">
        <v>0.05</v>
      </c>
      <c r="AF12" s="71">
        <v>2.2000000000000002E-2</v>
      </c>
      <c r="AG12" s="70">
        <v>0.51200000000000001</v>
      </c>
      <c r="AH12" s="20">
        <v>5.5373134328358207</v>
      </c>
      <c r="AI12" s="20">
        <v>0.22388059701492538</v>
      </c>
      <c r="AJ12" s="76">
        <v>2.67</v>
      </c>
      <c r="AK12" s="21">
        <v>4</v>
      </c>
      <c r="AL12" s="21">
        <v>4</v>
      </c>
      <c r="AM12" s="21">
        <v>9</v>
      </c>
      <c r="AN12" s="21">
        <v>2</v>
      </c>
      <c r="AO12" s="21">
        <v>9</v>
      </c>
      <c r="AP12" s="21">
        <v>6</v>
      </c>
      <c r="AQ12" s="21">
        <v>9</v>
      </c>
      <c r="AR12" s="21">
        <v>5</v>
      </c>
      <c r="AS12" s="21">
        <v>6</v>
      </c>
      <c r="AT12" s="21">
        <v>5</v>
      </c>
      <c r="AU12" s="21">
        <v>1</v>
      </c>
      <c r="AV12" s="21">
        <v>0</v>
      </c>
      <c r="AW12" s="21">
        <v>8.7200000000000006</v>
      </c>
      <c r="AX12" s="21">
        <v>6.9760000000000009</v>
      </c>
      <c r="AY12" s="21">
        <v>0.9375</v>
      </c>
      <c r="AZ12" s="130">
        <v>0.46875</v>
      </c>
      <c r="BA12" s="104">
        <v>81</v>
      </c>
      <c r="BB12" s="26">
        <v>4164</v>
      </c>
      <c r="BC12" s="26">
        <v>1</v>
      </c>
      <c r="BD12" s="26">
        <v>0</v>
      </c>
      <c r="BE12" s="26">
        <v>11</v>
      </c>
      <c r="BF12" s="26">
        <v>7</v>
      </c>
      <c r="BG12" s="26">
        <v>63.6</v>
      </c>
      <c r="BH12" s="78">
        <v>0</v>
      </c>
      <c r="BI12" s="78">
        <v>0</v>
      </c>
      <c r="BJ12" s="78">
        <v>0</v>
      </c>
      <c r="BK12" s="26">
        <v>19</v>
      </c>
      <c r="BL12" s="26">
        <v>3537</v>
      </c>
      <c r="BM12" s="56">
        <v>5</v>
      </c>
      <c r="BN12" s="61">
        <v>3.8</v>
      </c>
      <c r="BO12" s="59">
        <v>0</v>
      </c>
      <c r="BP12" s="59">
        <v>1</v>
      </c>
      <c r="BQ12" s="80">
        <v>0</v>
      </c>
      <c r="BR12" s="59">
        <v>0</v>
      </c>
      <c r="BS12" s="25">
        <v>3031</v>
      </c>
      <c r="BT12" s="26">
        <v>3465</v>
      </c>
      <c r="BU12" s="26">
        <v>28</v>
      </c>
      <c r="BV12" s="26">
        <v>7</v>
      </c>
      <c r="BW12" s="26">
        <v>317</v>
      </c>
      <c r="BX12" s="26">
        <v>214</v>
      </c>
      <c r="BY12" s="26">
        <v>78.3</v>
      </c>
      <c r="BZ12" s="78">
        <v>9.4</v>
      </c>
      <c r="CA12" s="78">
        <v>3</v>
      </c>
      <c r="CB12" s="78">
        <v>64.900000000000006</v>
      </c>
      <c r="CC12" s="26">
        <v>280</v>
      </c>
      <c r="CD12" s="26">
        <v>2128</v>
      </c>
      <c r="CE12" s="56">
        <v>63</v>
      </c>
      <c r="CF12" s="61">
        <v>4.4444444444444446</v>
      </c>
      <c r="CG12" s="59">
        <v>6</v>
      </c>
      <c r="CH12" s="59">
        <v>15</v>
      </c>
      <c r="CI12" s="79">
        <v>3.32</v>
      </c>
      <c r="CJ12" s="60">
        <v>10</v>
      </c>
      <c r="CK12" s="25">
        <v>1483</v>
      </c>
      <c r="CL12" s="26">
        <v>3425</v>
      </c>
      <c r="CM12" s="26">
        <v>11</v>
      </c>
      <c r="CN12" s="26">
        <v>5</v>
      </c>
      <c r="CO12" s="26">
        <v>190</v>
      </c>
      <c r="CP12" s="26">
        <v>140</v>
      </c>
      <c r="CQ12" s="26">
        <v>80.099999999999994</v>
      </c>
      <c r="CR12" s="27">
        <v>1.5</v>
      </c>
      <c r="CS12" s="27">
        <v>3.6</v>
      </c>
      <c r="CT12" s="26">
        <v>35.299999999999997</v>
      </c>
      <c r="CU12" s="26">
        <v>128</v>
      </c>
      <c r="CV12" s="26">
        <v>2631</v>
      </c>
      <c r="CW12" s="56">
        <v>36</v>
      </c>
      <c r="CX12" s="61">
        <v>3.5555555555555554</v>
      </c>
      <c r="CY12" s="59">
        <v>3</v>
      </c>
      <c r="CZ12" s="59">
        <v>3</v>
      </c>
      <c r="DA12" s="79">
        <v>1.61</v>
      </c>
      <c r="DB12" s="60">
        <v>4</v>
      </c>
      <c r="DC12" s="25">
        <v>3032</v>
      </c>
      <c r="DD12" s="26">
        <v>3380</v>
      </c>
      <c r="DE12" s="26">
        <v>18</v>
      </c>
      <c r="DF12" s="26">
        <v>12</v>
      </c>
      <c r="DG12" s="26">
        <v>404</v>
      </c>
      <c r="DH12" s="26">
        <v>264</v>
      </c>
      <c r="DI12" s="26">
        <v>77.3</v>
      </c>
      <c r="DJ12" s="78">
        <v>5</v>
      </c>
      <c r="DK12" s="78">
        <v>4.4000000000000004</v>
      </c>
      <c r="DL12" s="78">
        <v>47.5</v>
      </c>
      <c r="DM12" s="26">
        <v>219</v>
      </c>
      <c r="DN12" s="26">
        <v>1702</v>
      </c>
      <c r="DO12" s="56">
        <v>46</v>
      </c>
      <c r="DP12" s="61">
        <v>4.7608695652173916</v>
      </c>
      <c r="DQ12" s="59">
        <v>3</v>
      </c>
      <c r="DR12" s="59">
        <v>8</v>
      </c>
      <c r="DS12" s="79">
        <v>1.63</v>
      </c>
      <c r="DT12" s="60">
        <v>3</v>
      </c>
      <c r="DU12" s="25">
        <v>3183</v>
      </c>
      <c r="DV12" s="26">
        <v>3336</v>
      </c>
      <c r="DW12" s="26">
        <v>19</v>
      </c>
      <c r="DX12" s="26">
        <v>8</v>
      </c>
      <c r="DY12" s="26">
        <v>403</v>
      </c>
      <c r="DZ12" s="26">
        <v>274</v>
      </c>
      <c r="EA12" s="26">
        <v>79.400000000000006</v>
      </c>
      <c r="EB12" s="27">
        <v>2.9</v>
      </c>
      <c r="EC12" s="27">
        <v>2.2000000000000002</v>
      </c>
      <c r="ED12" s="27">
        <v>51.2</v>
      </c>
      <c r="EE12" s="26">
        <v>371</v>
      </c>
      <c r="EF12" s="26">
        <v>1352</v>
      </c>
      <c r="EG12" s="56">
        <v>67</v>
      </c>
      <c r="EH12" s="73">
        <v>5.5373134328358207</v>
      </c>
      <c r="EI12" s="59">
        <v>4</v>
      </c>
      <c r="EJ12" s="59">
        <v>15</v>
      </c>
      <c r="EK12" s="79">
        <v>2.67</v>
      </c>
      <c r="EL12" s="60">
        <v>17</v>
      </c>
      <c r="EM12" s="52"/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457</v>
      </c>
      <c r="C13" s="152">
        <v>3.570875</v>
      </c>
      <c r="D13" s="45" t="s">
        <v>461</v>
      </c>
      <c r="E13" s="14">
        <v>2</v>
      </c>
      <c r="F13" s="44">
        <v>36571</v>
      </c>
      <c r="G13" s="15">
        <v>25.632876712328766</v>
      </c>
      <c r="H13" s="15" t="s">
        <v>348</v>
      </c>
      <c r="I13" s="15">
        <v>24.213698630136985</v>
      </c>
      <c r="J13" s="15" t="s">
        <v>352</v>
      </c>
      <c r="K13" s="14">
        <v>71</v>
      </c>
      <c r="L13" s="14">
        <v>208</v>
      </c>
      <c r="M13" s="85">
        <v>4.91</v>
      </c>
      <c r="N13" s="81">
        <v>0</v>
      </c>
      <c r="O13" s="167">
        <v>2.247696111485727E-2</v>
      </c>
      <c r="P13" s="168">
        <v>0.76287878787878793</v>
      </c>
      <c r="Q13" s="168">
        <v>0.97020202020202018</v>
      </c>
      <c r="R13" s="168">
        <v>0.88708247117942651</v>
      </c>
      <c r="S13" s="168">
        <v>0.93381136238279094</v>
      </c>
      <c r="T13" s="169">
        <v>0.95200669129240556</v>
      </c>
      <c r="U13" s="169">
        <v>0.95200669129240556</v>
      </c>
      <c r="V13" s="169">
        <v>0.12874531835205993</v>
      </c>
      <c r="W13" s="169">
        <v>0.13782635094110504</v>
      </c>
      <c r="X13" s="169">
        <v>0.13782635094110504</v>
      </c>
      <c r="Y13" s="18">
        <v>0.13782635094110504</v>
      </c>
      <c r="Z13" s="19">
        <v>20.55890410958904</v>
      </c>
      <c r="AA13" s="20">
        <v>71.575989748767412</v>
      </c>
      <c r="AB13" s="71">
        <v>0.89726027397260277</v>
      </c>
      <c r="AC13" s="102">
        <v>11.63573883161512</v>
      </c>
      <c r="AD13" s="71">
        <v>0.80200000000000005</v>
      </c>
      <c r="AE13" s="71">
        <v>5.5999999999999994E-2</v>
      </c>
      <c r="AF13" s="71">
        <v>2.8999999999999998E-2</v>
      </c>
      <c r="AG13" s="70">
        <v>0.58299999999999996</v>
      </c>
      <c r="AH13" s="20">
        <v>5</v>
      </c>
      <c r="AI13" s="20">
        <v>0.17777777777777778</v>
      </c>
      <c r="AJ13" s="76">
        <v>2.95</v>
      </c>
      <c r="AK13" s="21">
        <v>3</v>
      </c>
      <c r="AL13" s="21">
        <v>4</v>
      </c>
      <c r="AM13" s="21">
        <v>10</v>
      </c>
      <c r="AN13" s="21">
        <v>3</v>
      </c>
      <c r="AO13" s="21">
        <v>7</v>
      </c>
      <c r="AP13" s="21">
        <v>8</v>
      </c>
      <c r="AQ13" s="21">
        <v>6</v>
      </c>
      <c r="AR13" s="21">
        <v>4</v>
      </c>
      <c r="AS13" s="21">
        <v>4</v>
      </c>
      <c r="AT13" s="21">
        <v>6</v>
      </c>
      <c r="AU13" s="21">
        <v>0</v>
      </c>
      <c r="AV13" s="21">
        <v>0</v>
      </c>
      <c r="AW13" s="21">
        <v>9.3099999999999987</v>
      </c>
      <c r="AX13" s="21">
        <v>7.4479999999999995</v>
      </c>
      <c r="AY13" s="21">
        <v>0.75</v>
      </c>
      <c r="AZ13" s="130">
        <v>0.375</v>
      </c>
      <c r="BA13" s="205">
        <v>100</v>
      </c>
      <c r="BB13" s="206">
        <v>4449</v>
      </c>
      <c r="BC13" s="206">
        <v>1</v>
      </c>
      <c r="BD13" s="206">
        <v>0</v>
      </c>
      <c r="BE13" s="206">
        <v>12</v>
      </c>
      <c r="BF13" s="206">
        <v>9</v>
      </c>
      <c r="BG13" s="206">
        <v>75</v>
      </c>
      <c r="BH13" s="207">
        <v>0</v>
      </c>
      <c r="BI13" s="207">
        <v>8.3000000000000007</v>
      </c>
      <c r="BJ13" s="207">
        <v>0</v>
      </c>
      <c r="BK13" s="206">
        <v>-6</v>
      </c>
      <c r="BL13" s="206">
        <v>2289</v>
      </c>
      <c r="BM13" s="208">
        <v>3</v>
      </c>
      <c r="BN13" s="209">
        <v>-2</v>
      </c>
      <c r="BO13" s="210">
        <v>0</v>
      </c>
      <c r="BP13" s="210">
        <v>0</v>
      </c>
      <c r="BQ13" s="211">
        <v>0</v>
      </c>
      <c r="BR13" s="210">
        <v>0</v>
      </c>
      <c r="BS13" s="212">
        <v>1007</v>
      </c>
      <c r="BT13" s="206">
        <v>1320</v>
      </c>
      <c r="BU13" s="206">
        <v>7</v>
      </c>
      <c r="BV13" s="206">
        <v>7</v>
      </c>
      <c r="BW13" s="206">
        <v>122</v>
      </c>
      <c r="BX13" s="206">
        <v>74</v>
      </c>
      <c r="BY13" s="206">
        <v>71.599999999999994</v>
      </c>
      <c r="BZ13" s="207">
        <v>3.8</v>
      </c>
      <c r="CA13" s="207">
        <v>5.9</v>
      </c>
      <c r="CB13" s="207">
        <v>35</v>
      </c>
      <c r="CC13" s="206">
        <v>131</v>
      </c>
      <c r="CD13" s="206">
        <v>842</v>
      </c>
      <c r="CE13" s="208">
        <v>19</v>
      </c>
      <c r="CF13" s="209">
        <v>6.9</v>
      </c>
      <c r="CG13" s="210">
        <v>2</v>
      </c>
      <c r="CH13" s="210">
        <v>0</v>
      </c>
      <c r="CI13" s="213">
        <v>0.42</v>
      </c>
      <c r="CJ13" s="214">
        <v>4</v>
      </c>
      <c r="CK13" s="212">
        <v>3842</v>
      </c>
      <c r="CL13" s="206">
        <v>3960</v>
      </c>
      <c r="CM13" s="206">
        <v>26</v>
      </c>
      <c r="CN13" s="206">
        <v>11</v>
      </c>
      <c r="CO13" s="206">
        <v>478</v>
      </c>
      <c r="CP13" s="206">
        <v>327</v>
      </c>
      <c r="CQ13" s="206">
        <v>80.2</v>
      </c>
      <c r="CR13" s="215">
        <v>5.4</v>
      </c>
      <c r="CS13" s="215">
        <v>2.9</v>
      </c>
      <c r="CT13" s="206">
        <v>58.3</v>
      </c>
      <c r="CU13" s="206">
        <v>318</v>
      </c>
      <c r="CV13" s="206">
        <v>2049</v>
      </c>
      <c r="CW13" s="208">
        <v>61</v>
      </c>
      <c r="CX13" s="209">
        <v>5.2</v>
      </c>
      <c r="CY13" s="210">
        <v>2</v>
      </c>
      <c r="CZ13" s="210">
        <v>2</v>
      </c>
      <c r="DA13" s="213">
        <v>2.1800000000000002</v>
      </c>
      <c r="DB13" s="214">
        <v>11</v>
      </c>
      <c r="DC13" s="212">
        <v>3001</v>
      </c>
      <c r="DD13" s="206">
        <v>3383</v>
      </c>
      <c r="DE13" s="206">
        <v>18</v>
      </c>
      <c r="DF13" s="206">
        <v>8</v>
      </c>
      <c r="DG13" s="206">
        <v>292</v>
      </c>
      <c r="DH13" s="206">
        <v>262</v>
      </c>
      <c r="DI13" s="206">
        <v>75.599999999999994</v>
      </c>
      <c r="DJ13" s="207">
        <v>4.5999999999999996</v>
      </c>
      <c r="DK13" s="207">
        <v>4.2</v>
      </c>
      <c r="DL13" s="207">
        <v>46.9</v>
      </c>
      <c r="DM13" s="206">
        <v>275</v>
      </c>
      <c r="DN13" s="206">
        <v>2136</v>
      </c>
      <c r="DO13" s="208">
        <v>57</v>
      </c>
      <c r="DP13" s="59">
        <v>4.8</v>
      </c>
      <c r="DQ13" s="210">
        <v>4</v>
      </c>
      <c r="DR13" s="210">
        <v>7</v>
      </c>
      <c r="DS13" s="213">
        <v>2.95</v>
      </c>
      <c r="DT13" s="214">
        <v>7</v>
      </c>
      <c r="DU13" s="212">
        <v>3386</v>
      </c>
      <c r="DV13" s="206">
        <v>3626</v>
      </c>
      <c r="DW13" s="206">
        <v>25</v>
      </c>
      <c r="DX13" s="206">
        <v>11</v>
      </c>
      <c r="DY13" s="206">
        <v>441</v>
      </c>
      <c r="DZ13" s="206">
        <v>291</v>
      </c>
      <c r="EA13" s="206">
        <v>75.099999999999994</v>
      </c>
      <c r="EB13" s="215">
        <v>5.6</v>
      </c>
      <c r="EC13" s="215">
        <v>4</v>
      </c>
      <c r="ED13" s="215">
        <v>44</v>
      </c>
      <c r="EE13" s="206">
        <v>227</v>
      </c>
      <c r="EF13" s="206">
        <v>1647</v>
      </c>
      <c r="EG13" s="208">
        <v>45</v>
      </c>
      <c r="EH13" s="79">
        <v>5</v>
      </c>
      <c r="EI13" s="210">
        <v>5</v>
      </c>
      <c r="EJ13" s="210">
        <v>8</v>
      </c>
      <c r="EK13" s="213">
        <v>2.04</v>
      </c>
      <c r="EL13" s="214">
        <v>6</v>
      </c>
      <c r="EM13" s="52"/>
      <c r="EN13" s="10">
        <v>11</v>
      </c>
      <c r="EO13" s="17" t="s">
        <v>96</v>
      </c>
      <c r="EP13" s="6">
        <v>0.55000000000000004</v>
      </c>
      <c r="EQ13" s="50"/>
    </row>
    <row r="14" spans="1:148" x14ac:dyDescent="0.2">
      <c r="A14" s="150">
        <v>12</v>
      </c>
      <c r="B14" s="151" t="s">
        <v>325</v>
      </c>
      <c r="C14" s="152">
        <v>3.00875</v>
      </c>
      <c r="D14" s="45" t="s">
        <v>142</v>
      </c>
      <c r="E14" s="14">
        <v>1</v>
      </c>
      <c r="F14" s="44">
        <v>36413</v>
      </c>
      <c r="G14" s="15">
        <v>26.065753424657533</v>
      </c>
      <c r="H14" s="15" t="s">
        <v>348</v>
      </c>
      <c r="I14" s="15">
        <v>24.646575342465752</v>
      </c>
      <c r="J14" s="15" t="s">
        <v>331</v>
      </c>
      <c r="K14" s="14">
        <v>73</v>
      </c>
      <c r="L14" s="14">
        <v>217</v>
      </c>
      <c r="M14" s="85">
        <v>4.76</v>
      </c>
      <c r="N14" s="81">
        <v>6</v>
      </c>
      <c r="O14" s="167">
        <v>0.44270643870498361</v>
      </c>
      <c r="P14" s="168">
        <v>0.28218135700697528</v>
      </c>
      <c r="Q14" s="168">
        <v>0.99248772031204857</v>
      </c>
      <c r="R14" s="168">
        <v>0.43041850969717593</v>
      </c>
      <c r="S14" s="168">
        <v>0.99963649581970193</v>
      </c>
      <c r="T14" s="169">
        <v>0.99963649581970193</v>
      </c>
      <c r="U14" s="169">
        <v>0.99963649581970193</v>
      </c>
      <c r="V14" s="169">
        <v>2.5423728813559324E-2</v>
      </c>
      <c r="W14" s="169">
        <v>3.789126853377265E-2</v>
      </c>
      <c r="X14" s="169">
        <v>3.789126853377265E-2</v>
      </c>
      <c r="Y14" s="18">
        <v>3.789126853377265E-2</v>
      </c>
      <c r="Z14" s="19">
        <v>21.989041095890411</v>
      </c>
      <c r="AA14" s="20">
        <v>84.539936762120163</v>
      </c>
      <c r="AB14" s="71">
        <v>0.6113989637305699</v>
      </c>
      <c r="AC14" s="102">
        <v>13.221153846153847</v>
      </c>
      <c r="AD14" s="71">
        <v>0.76400000000000001</v>
      </c>
      <c r="AE14" s="71">
        <v>6.8000000000000005E-2</v>
      </c>
      <c r="AF14" s="71">
        <v>1.8000000000000002E-2</v>
      </c>
      <c r="AG14" s="70">
        <v>0.55399999999999994</v>
      </c>
      <c r="AH14" s="20">
        <v>2.625</v>
      </c>
      <c r="AI14" s="20">
        <v>0.25</v>
      </c>
      <c r="AJ14" s="76">
        <v>3.22</v>
      </c>
      <c r="AK14" s="21">
        <v>1</v>
      </c>
      <c r="AL14" s="21">
        <v>7</v>
      </c>
      <c r="AM14" s="21">
        <v>6</v>
      </c>
      <c r="AN14" s="21">
        <v>5</v>
      </c>
      <c r="AO14" s="21">
        <v>10</v>
      </c>
      <c r="AP14" s="21">
        <v>7</v>
      </c>
      <c r="AQ14" s="21">
        <v>1</v>
      </c>
      <c r="AR14" s="21">
        <v>0</v>
      </c>
      <c r="AS14" s="21">
        <v>8</v>
      </c>
      <c r="AT14" s="21">
        <v>7</v>
      </c>
      <c r="AU14" s="21">
        <v>1</v>
      </c>
      <c r="AV14" s="21">
        <v>0</v>
      </c>
      <c r="AW14" s="21">
        <v>10.09</v>
      </c>
      <c r="AX14" s="21">
        <v>7.5674999999999999</v>
      </c>
      <c r="AY14" s="21">
        <v>0.6</v>
      </c>
      <c r="AZ14" s="130">
        <v>0</v>
      </c>
      <c r="BA14" s="205">
        <v>1217</v>
      </c>
      <c r="BB14" s="206">
        <v>2749</v>
      </c>
      <c r="BC14" s="206">
        <v>8</v>
      </c>
      <c r="BD14" s="206">
        <v>5</v>
      </c>
      <c r="BE14" s="206">
        <v>212</v>
      </c>
      <c r="BF14" s="206">
        <v>102</v>
      </c>
      <c r="BG14" s="206">
        <v>59.8</v>
      </c>
      <c r="BH14" s="207">
        <v>4.0999999999999996</v>
      </c>
      <c r="BI14" s="207">
        <v>4.4000000000000004</v>
      </c>
      <c r="BJ14" s="207">
        <v>33.299999999999997</v>
      </c>
      <c r="BK14" s="206">
        <v>111</v>
      </c>
      <c r="BL14" s="206">
        <v>1951</v>
      </c>
      <c r="BM14" s="208">
        <v>30</v>
      </c>
      <c r="BN14" s="59">
        <v>3.7</v>
      </c>
      <c r="BO14" s="210">
        <v>0</v>
      </c>
      <c r="BP14" s="210">
        <v>4</v>
      </c>
      <c r="BQ14" s="211">
        <v>2.9</v>
      </c>
      <c r="BR14" s="210">
        <v>2</v>
      </c>
      <c r="BS14" s="212">
        <v>890</v>
      </c>
      <c r="BT14" s="206">
        <v>3154</v>
      </c>
      <c r="BU14" s="206">
        <v>8</v>
      </c>
      <c r="BV14" s="206">
        <v>2</v>
      </c>
      <c r="BW14" s="206">
        <v>110</v>
      </c>
      <c r="BX14" s="206">
        <v>66</v>
      </c>
      <c r="BY14" s="206">
        <v>70.3</v>
      </c>
      <c r="BZ14" s="207">
        <v>11.8</v>
      </c>
      <c r="CA14" s="207">
        <v>3.8</v>
      </c>
      <c r="CB14" s="207">
        <v>55.6</v>
      </c>
      <c r="CC14" s="206">
        <v>57</v>
      </c>
      <c r="CD14" s="206">
        <v>1762</v>
      </c>
      <c r="CE14" s="208">
        <v>14</v>
      </c>
      <c r="CF14" s="210">
        <v>4.0714285714285712</v>
      </c>
      <c r="CG14" s="210">
        <v>0</v>
      </c>
      <c r="CH14" s="210">
        <v>1</v>
      </c>
      <c r="CI14" s="213">
        <v>2.93</v>
      </c>
      <c r="CJ14" s="214">
        <v>3</v>
      </c>
      <c r="CK14" s="212">
        <v>3435</v>
      </c>
      <c r="CL14" s="206">
        <v>3461</v>
      </c>
      <c r="CM14" s="206">
        <v>35</v>
      </c>
      <c r="CN14" s="206">
        <v>5</v>
      </c>
      <c r="CO14" s="206">
        <v>430</v>
      </c>
      <c r="CP14" s="206">
        <v>282</v>
      </c>
      <c r="CQ14" s="206">
        <v>76.400000000000006</v>
      </c>
      <c r="CR14" s="215">
        <v>6.8</v>
      </c>
      <c r="CS14" s="215">
        <v>1.8</v>
      </c>
      <c r="CT14" s="206">
        <v>55.4</v>
      </c>
      <c r="CU14" s="206">
        <v>79</v>
      </c>
      <c r="CV14" s="206">
        <v>1680</v>
      </c>
      <c r="CW14" s="208">
        <v>34</v>
      </c>
      <c r="CX14" s="210">
        <v>2.3235294117647061</v>
      </c>
      <c r="CY14" s="210">
        <v>2</v>
      </c>
      <c r="CZ14" s="210">
        <v>3</v>
      </c>
      <c r="DA14" s="213">
        <v>1.1200000000000001</v>
      </c>
      <c r="DB14" s="214">
        <v>17</v>
      </c>
      <c r="DC14" s="212">
        <v>1265</v>
      </c>
      <c r="DD14" s="206">
        <v>2939</v>
      </c>
      <c r="DE14" s="206">
        <v>11</v>
      </c>
      <c r="DF14" s="206">
        <v>4</v>
      </c>
      <c r="DG14" s="206">
        <v>193</v>
      </c>
      <c r="DH14" s="206">
        <v>118</v>
      </c>
      <c r="DI14" s="206">
        <v>71.400000000000006</v>
      </c>
      <c r="DJ14" s="207">
        <v>3.9</v>
      </c>
      <c r="DK14" s="207">
        <v>3.6</v>
      </c>
      <c r="DL14" s="207">
        <v>31</v>
      </c>
      <c r="DM14" s="206">
        <v>42</v>
      </c>
      <c r="DN14" s="206">
        <v>1652</v>
      </c>
      <c r="DO14" s="208">
        <v>16</v>
      </c>
      <c r="DP14" s="59">
        <v>2.625</v>
      </c>
      <c r="DQ14" s="210">
        <v>1</v>
      </c>
      <c r="DR14" s="210">
        <v>4</v>
      </c>
      <c r="DS14" s="213">
        <v>3.22</v>
      </c>
      <c r="DT14" s="214">
        <v>5</v>
      </c>
      <c r="DU14" s="212">
        <v>2750</v>
      </c>
      <c r="DV14" s="206">
        <v>2751</v>
      </c>
      <c r="DW14" s="206">
        <v>25</v>
      </c>
      <c r="DX14" s="206">
        <v>12</v>
      </c>
      <c r="DY14" s="206">
        <v>371</v>
      </c>
      <c r="DZ14" s="206">
        <v>208</v>
      </c>
      <c r="EA14" s="206">
        <v>68.7</v>
      </c>
      <c r="EB14" s="215">
        <v>4.3</v>
      </c>
      <c r="EC14" s="215">
        <v>5.4</v>
      </c>
      <c r="ED14" s="215">
        <v>32.799999999999997</v>
      </c>
      <c r="EE14" s="206">
        <v>69</v>
      </c>
      <c r="EF14" s="206">
        <v>1821</v>
      </c>
      <c r="EG14" s="208">
        <v>27</v>
      </c>
      <c r="EH14" s="79">
        <v>2.5555555555555554</v>
      </c>
      <c r="EI14" s="210">
        <v>1</v>
      </c>
      <c r="EJ14" s="210">
        <v>4</v>
      </c>
      <c r="EK14" s="213">
        <v>3.22</v>
      </c>
      <c r="EL14" s="214">
        <v>5</v>
      </c>
      <c r="EM14" s="52"/>
      <c r="EN14" s="10">
        <v>12</v>
      </c>
      <c r="EO14" s="17" t="s">
        <v>98</v>
      </c>
      <c r="EP14" s="6">
        <v>0.5</v>
      </c>
      <c r="EQ14" s="50"/>
    </row>
    <row r="15" spans="1:148" x14ac:dyDescent="0.2">
      <c r="A15" s="150">
        <v>13</v>
      </c>
      <c r="B15" s="151" t="s">
        <v>460</v>
      </c>
      <c r="C15" s="152">
        <v>2.6874999999999996</v>
      </c>
      <c r="D15" s="45" t="s">
        <v>128</v>
      </c>
      <c r="E15" s="14">
        <v>3</v>
      </c>
      <c r="F15" s="44">
        <v>36992</v>
      </c>
      <c r="G15" s="15">
        <v>24.479452054794521</v>
      </c>
      <c r="H15" s="15" t="s">
        <v>348</v>
      </c>
      <c r="I15" s="15">
        <v>23.06027397260274</v>
      </c>
      <c r="J15" s="15" t="s">
        <v>331</v>
      </c>
      <c r="K15" s="14">
        <v>75</v>
      </c>
      <c r="L15" s="14">
        <v>215</v>
      </c>
      <c r="M15" s="85">
        <v>4.55</v>
      </c>
      <c r="N15" s="81">
        <v>0</v>
      </c>
      <c r="O15" s="167">
        <v>0.80091638029782364</v>
      </c>
      <c r="P15" s="168">
        <v>0.9979123173277662</v>
      </c>
      <c r="Q15" s="168">
        <v>0.60083798882681561</v>
      </c>
      <c r="R15" s="168">
        <v>0.8266574585635359</v>
      </c>
      <c r="S15" s="168">
        <v>0.69168356997971603</v>
      </c>
      <c r="T15" s="169">
        <v>0.84479794365374117</v>
      </c>
      <c r="U15" s="169">
        <v>0.76031814928836705</v>
      </c>
      <c r="V15" s="169">
        <v>1.3053797468354431E-2</v>
      </c>
      <c r="W15" s="169">
        <v>4.0194040194040194E-2</v>
      </c>
      <c r="X15" s="169">
        <v>4.0194040194040194E-2</v>
      </c>
      <c r="Y15" s="18">
        <v>3.6174636174636177E-2</v>
      </c>
      <c r="Z15" s="19">
        <v>18.399999999999999</v>
      </c>
      <c r="AA15" s="20">
        <v>100.32816496971834</v>
      </c>
      <c r="AB15" s="71">
        <v>0.58544303797468356</v>
      </c>
      <c r="AC15" s="102">
        <v>11.143790849673202</v>
      </c>
      <c r="AD15" s="71">
        <v>0.76300000000000001</v>
      </c>
      <c r="AE15" s="71">
        <v>5.0999999999999997E-2</v>
      </c>
      <c r="AF15" s="71">
        <v>3.5000000000000003E-2</v>
      </c>
      <c r="AG15" s="70">
        <v>0.5</v>
      </c>
      <c r="AH15" s="20">
        <v>2.8</v>
      </c>
      <c r="AI15" s="20">
        <v>9.5238095238095233E-2</v>
      </c>
      <c r="AJ15" s="76">
        <v>1.1399999999999999</v>
      </c>
      <c r="AK15" s="21">
        <v>9</v>
      </c>
      <c r="AL15" s="21">
        <v>3</v>
      </c>
      <c r="AM15" s="21">
        <v>6</v>
      </c>
      <c r="AN15" s="21">
        <v>2</v>
      </c>
      <c r="AO15" s="21">
        <v>5</v>
      </c>
      <c r="AP15" s="21">
        <v>5</v>
      </c>
      <c r="AQ15" s="21">
        <v>1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6.1</v>
      </c>
      <c r="AX15" s="21">
        <v>4.5749999999999993</v>
      </c>
      <c r="AY15" s="21">
        <v>3.7499999999999999E-2</v>
      </c>
      <c r="AZ15" s="130">
        <v>0</v>
      </c>
      <c r="BA15" s="205">
        <v>3496</v>
      </c>
      <c r="BB15" s="206">
        <v>4365</v>
      </c>
      <c r="BC15" s="206">
        <v>30</v>
      </c>
      <c r="BD15" s="206">
        <v>9</v>
      </c>
      <c r="BE15" s="206">
        <v>392</v>
      </c>
      <c r="BF15" s="206">
        <v>282</v>
      </c>
      <c r="BG15" s="206">
        <v>81.099999999999994</v>
      </c>
      <c r="BH15" s="207">
        <v>4.8</v>
      </c>
      <c r="BI15" s="207">
        <v>4.5999999999999996</v>
      </c>
      <c r="BJ15" s="207">
        <v>59.5</v>
      </c>
      <c r="BK15" s="206">
        <v>39</v>
      </c>
      <c r="BL15" s="206">
        <v>1727</v>
      </c>
      <c r="BM15" s="208">
        <v>30</v>
      </c>
      <c r="BN15" s="209">
        <v>1.3</v>
      </c>
      <c r="BO15" s="210">
        <v>0</v>
      </c>
      <c r="BP15" s="210">
        <v>3</v>
      </c>
      <c r="BQ15" s="211">
        <v>1.53</v>
      </c>
      <c r="BR15" s="210">
        <v>0</v>
      </c>
      <c r="BS15" s="212">
        <v>1912</v>
      </c>
      <c r="BT15" s="206">
        <v>1916</v>
      </c>
      <c r="BU15" s="206">
        <v>17</v>
      </c>
      <c r="BV15" s="206">
        <v>7</v>
      </c>
      <c r="BW15" s="206">
        <v>264</v>
      </c>
      <c r="BX15" s="206">
        <v>177</v>
      </c>
      <c r="BY15" s="206">
        <v>79.7</v>
      </c>
      <c r="BZ15" s="207">
        <v>4.3</v>
      </c>
      <c r="CA15" s="207">
        <v>4.3</v>
      </c>
      <c r="CB15" s="207">
        <v>53.8</v>
      </c>
      <c r="CC15" s="206">
        <v>52</v>
      </c>
      <c r="CD15" s="206">
        <v>694</v>
      </c>
      <c r="CE15" s="208">
        <v>13</v>
      </c>
      <c r="CF15" s="210">
        <v>4</v>
      </c>
      <c r="CG15" s="210">
        <v>0</v>
      </c>
      <c r="CH15" s="210">
        <v>0</v>
      </c>
      <c r="CI15" s="213">
        <v>0.15</v>
      </c>
      <c r="CJ15" s="214">
        <v>2</v>
      </c>
      <c r="CK15" s="212">
        <v>2151</v>
      </c>
      <c r="CL15" s="206">
        <v>3580</v>
      </c>
      <c r="CM15" s="206">
        <v>11</v>
      </c>
      <c r="CN15" s="206">
        <v>8</v>
      </c>
      <c r="CO15" s="206">
        <v>298</v>
      </c>
      <c r="CP15" s="206">
        <v>193</v>
      </c>
      <c r="CQ15" s="206">
        <v>76.3</v>
      </c>
      <c r="CR15" s="215">
        <v>5.0999999999999996</v>
      </c>
      <c r="CS15" s="215">
        <v>3.5</v>
      </c>
      <c r="CT15" s="206">
        <v>50</v>
      </c>
      <c r="CU15" s="206">
        <v>60</v>
      </c>
      <c r="CV15" s="206">
        <v>1900</v>
      </c>
      <c r="CW15" s="208">
        <v>15</v>
      </c>
      <c r="CX15" s="210">
        <v>4</v>
      </c>
      <c r="CY15" s="210">
        <v>0</v>
      </c>
      <c r="CZ15" s="210">
        <v>2</v>
      </c>
      <c r="DA15" s="213">
        <v>1.6</v>
      </c>
      <c r="DB15" s="214">
        <v>3</v>
      </c>
      <c r="DC15" s="212">
        <v>2394</v>
      </c>
      <c r="DD15" s="206">
        <v>2896</v>
      </c>
      <c r="DE15" s="206">
        <v>10</v>
      </c>
      <c r="DF15" s="206">
        <v>9</v>
      </c>
      <c r="DG15" s="206">
        <v>316</v>
      </c>
      <c r="DH15" s="206">
        <v>185</v>
      </c>
      <c r="DI15" s="206">
        <v>71.099999999999994</v>
      </c>
      <c r="DJ15" s="207">
        <v>3.6</v>
      </c>
      <c r="DK15" s="207">
        <v>4.3</v>
      </c>
      <c r="DL15" s="207">
        <v>41.5</v>
      </c>
      <c r="DM15" s="206">
        <v>33</v>
      </c>
      <c r="DN15" s="206">
        <v>2528</v>
      </c>
      <c r="DO15" s="208">
        <v>24</v>
      </c>
      <c r="DP15" s="209">
        <v>1.4</v>
      </c>
      <c r="DQ15" s="210">
        <v>0</v>
      </c>
      <c r="DR15" s="210">
        <v>1</v>
      </c>
      <c r="DS15" s="213">
        <v>1.08</v>
      </c>
      <c r="DT15" s="214">
        <v>1</v>
      </c>
      <c r="DU15" s="212">
        <v>1705</v>
      </c>
      <c r="DV15" s="206">
        <v>2465</v>
      </c>
      <c r="DW15" s="206">
        <v>12</v>
      </c>
      <c r="DX15" s="206">
        <v>6</v>
      </c>
      <c r="DY15" s="206">
        <v>267</v>
      </c>
      <c r="DZ15" s="206">
        <v>153</v>
      </c>
      <c r="EA15" s="206">
        <v>67.2</v>
      </c>
      <c r="EB15" s="215">
        <v>4.2</v>
      </c>
      <c r="EC15" s="215">
        <v>3.7</v>
      </c>
      <c r="ED15" s="215">
        <v>31.3</v>
      </c>
      <c r="EE15" s="206">
        <v>58</v>
      </c>
      <c r="EF15" s="206">
        <v>1443</v>
      </c>
      <c r="EG15" s="208">
        <v>21</v>
      </c>
      <c r="EH15" s="79">
        <v>2.8</v>
      </c>
      <c r="EI15" s="210">
        <v>3</v>
      </c>
      <c r="EJ15" s="210">
        <v>2</v>
      </c>
      <c r="EK15" s="213">
        <v>1.1399999999999999</v>
      </c>
      <c r="EL15" s="214">
        <v>1</v>
      </c>
      <c r="EM15" s="52"/>
      <c r="EN15" s="4"/>
      <c r="EO15" s="17"/>
      <c r="EP15" s="6"/>
      <c r="EQ15" s="50"/>
    </row>
    <row r="16" spans="1:148" x14ac:dyDescent="0.2">
      <c r="A16" s="150">
        <v>14</v>
      </c>
      <c r="B16" s="151" t="s">
        <v>455</v>
      </c>
      <c r="C16" s="152">
        <v>2.5674999999999999</v>
      </c>
      <c r="D16" s="45" t="s">
        <v>111</v>
      </c>
      <c r="E16" s="14">
        <v>2</v>
      </c>
      <c r="F16" s="44">
        <v>36370</v>
      </c>
      <c r="G16" s="15">
        <v>26.183561643835617</v>
      </c>
      <c r="H16" s="15" t="s">
        <v>348</v>
      </c>
      <c r="I16" s="15">
        <v>24.764383561643836</v>
      </c>
      <c r="J16" s="15" t="s">
        <v>330</v>
      </c>
      <c r="K16" s="14">
        <v>73</v>
      </c>
      <c r="L16" s="14">
        <v>212</v>
      </c>
      <c r="M16" s="85">
        <v>4.8</v>
      </c>
      <c r="N16" s="81">
        <v>0</v>
      </c>
      <c r="O16" s="167">
        <v>0.6506378802747792</v>
      </c>
      <c r="P16" s="168">
        <v>0.87801026450848796</v>
      </c>
      <c r="Q16" s="168">
        <v>0.98326748779920981</v>
      </c>
      <c r="R16" s="168">
        <v>0.91245376078914919</v>
      </c>
      <c r="S16" s="168">
        <v>0.84118564742589708</v>
      </c>
      <c r="T16" s="169">
        <v>0.91222656761255339</v>
      </c>
      <c r="U16" s="169">
        <v>0.91222656761255339</v>
      </c>
      <c r="V16" s="169">
        <v>0.16512345679012347</v>
      </c>
      <c r="W16" s="169">
        <v>8.72827804107425E-2</v>
      </c>
      <c r="X16" s="169">
        <v>0.12620311860043298</v>
      </c>
      <c r="Y16" s="18">
        <v>0.12620311860043298</v>
      </c>
      <c r="Z16" s="19">
        <v>20.104109589041094</v>
      </c>
      <c r="AA16" s="20">
        <v>79.873167438271608</v>
      </c>
      <c r="AB16" s="71">
        <v>0.62790697674418605</v>
      </c>
      <c r="AC16" s="102">
        <v>14.189473684210526</v>
      </c>
      <c r="AD16" s="71">
        <v>0.73199999999999998</v>
      </c>
      <c r="AE16" s="71">
        <v>7.4999999999999997E-2</v>
      </c>
      <c r="AF16" s="71">
        <v>2.5000000000000001E-2</v>
      </c>
      <c r="AG16" s="70">
        <v>0.48499999999999999</v>
      </c>
      <c r="AH16" s="20">
        <v>6.3</v>
      </c>
      <c r="AI16" s="20">
        <v>0.11428571428571428</v>
      </c>
      <c r="AJ16" s="76">
        <v>2.83</v>
      </c>
      <c r="AK16" s="21">
        <v>4</v>
      </c>
      <c r="AL16" s="21">
        <v>10</v>
      </c>
      <c r="AM16" s="21">
        <v>3</v>
      </c>
      <c r="AN16" s="21">
        <v>7</v>
      </c>
      <c r="AO16" s="21">
        <v>9</v>
      </c>
      <c r="AP16" s="21">
        <v>4</v>
      </c>
      <c r="AQ16" s="21">
        <v>5</v>
      </c>
      <c r="AR16" s="21">
        <v>6</v>
      </c>
      <c r="AS16" s="21">
        <v>1</v>
      </c>
      <c r="AT16" s="21">
        <v>6</v>
      </c>
      <c r="AU16" s="21">
        <v>0</v>
      </c>
      <c r="AV16" s="21">
        <v>0</v>
      </c>
      <c r="AW16" s="21">
        <v>9.7799999999999994</v>
      </c>
      <c r="AX16" s="21">
        <v>7.3349999999999991</v>
      </c>
      <c r="AY16" s="21">
        <v>0.67500000000000004</v>
      </c>
      <c r="AZ16" s="130">
        <v>0</v>
      </c>
      <c r="BA16" s="205">
        <v>1989</v>
      </c>
      <c r="BB16" s="206">
        <v>3057</v>
      </c>
      <c r="BC16" s="206">
        <v>16</v>
      </c>
      <c r="BD16" s="206">
        <v>8</v>
      </c>
      <c r="BE16" s="206">
        <v>291</v>
      </c>
      <c r="BF16" s="206">
        <v>161</v>
      </c>
      <c r="BG16" s="206">
        <v>63.9</v>
      </c>
      <c r="BH16" s="207">
        <v>1.6</v>
      </c>
      <c r="BI16" s="207">
        <v>2.6</v>
      </c>
      <c r="BJ16" s="207">
        <v>32.5</v>
      </c>
      <c r="BK16" s="206">
        <v>424</v>
      </c>
      <c r="BL16" s="206">
        <v>2971</v>
      </c>
      <c r="BM16" s="208">
        <v>86</v>
      </c>
      <c r="BN16" s="210">
        <v>4.9000000000000004</v>
      </c>
      <c r="BO16" s="210">
        <v>2</v>
      </c>
      <c r="BP16" s="210">
        <v>7</v>
      </c>
      <c r="BQ16" s="211">
        <v>2.12</v>
      </c>
      <c r="BR16" s="210">
        <v>10</v>
      </c>
      <c r="BS16" s="212">
        <v>2224</v>
      </c>
      <c r="BT16" s="206">
        <v>2533</v>
      </c>
      <c r="BU16" s="206">
        <v>13</v>
      </c>
      <c r="BV16" s="206">
        <v>5</v>
      </c>
      <c r="BW16" s="206">
        <v>274</v>
      </c>
      <c r="BX16" s="206">
        <v>159</v>
      </c>
      <c r="BY16" s="206">
        <v>68.2</v>
      </c>
      <c r="BZ16" s="207">
        <v>7.3</v>
      </c>
      <c r="CA16" s="207">
        <v>3.9</v>
      </c>
      <c r="CB16" s="207">
        <v>50</v>
      </c>
      <c r="CC16" s="206">
        <v>149</v>
      </c>
      <c r="CD16" s="206">
        <v>1638</v>
      </c>
      <c r="CE16" s="208">
        <v>40</v>
      </c>
      <c r="CF16" s="59">
        <v>3.7</v>
      </c>
      <c r="CG16" s="210">
        <v>2</v>
      </c>
      <c r="CH16" s="210">
        <v>4</v>
      </c>
      <c r="CI16" s="213">
        <v>1.6</v>
      </c>
      <c r="CJ16" s="214">
        <v>4</v>
      </c>
      <c r="CK16" s="212">
        <v>4231</v>
      </c>
      <c r="CL16" s="206">
        <v>4303</v>
      </c>
      <c r="CM16" s="206">
        <v>39</v>
      </c>
      <c r="CN16" s="206">
        <v>14</v>
      </c>
      <c r="CO16" s="206">
        <v>508</v>
      </c>
      <c r="CP16" s="206">
        <v>299</v>
      </c>
      <c r="CQ16" s="206">
        <v>68</v>
      </c>
      <c r="CR16" s="215">
        <v>6.1</v>
      </c>
      <c r="CS16" s="215">
        <v>2.5</v>
      </c>
      <c r="CT16" s="206">
        <v>48.5</v>
      </c>
      <c r="CU16" s="206">
        <v>541</v>
      </c>
      <c r="CV16" s="206">
        <v>2435</v>
      </c>
      <c r="CW16" s="208">
        <v>88</v>
      </c>
      <c r="CX16" s="59">
        <v>6.1</v>
      </c>
      <c r="CY16" s="210">
        <v>11</v>
      </c>
      <c r="CZ16" s="210">
        <v>15</v>
      </c>
      <c r="DA16" s="213">
        <v>4.08</v>
      </c>
      <c r="DB16" s="214">
        <v>17</v>
      </c>
      <c r="DC16" s="212">
        <v>3700</v>
      </c>
      <c r="DD16" s="206">
        <v>4055</v>
      </c>
      <c r="DE16" s="206">
        <v>38</v>
      </c>
      <c r="DF16" s="206">
        <v>12</v>
      </c>
      <c r="DG16" s="206">
        <v>430</v>
      </c>
      <c r="DH16" s="206">
        <v>270</v>
      </c>
      <c r="DI16" s="206">
        <v>71.2</v>
      </c>
      <c r="DJ16" s="207">
        <v>5.4</v>
      </c>
      <c r="DK16" s="207">
        <v>3.4</v>
      </c>
      <c r="DL16" s="207">
        <v>47.3</v>
      </c>
      <c r="DM16" s="206">
        <v>321</v>
      </c>
      <c r="DN16" s="206">
        <v>1944</v>
      </c>
      <c r="DO16" s="208">
        <v>75</v>
      </c>
      <c r="DP16" s="59">
        <v>4.3</v>
      </c>
      <c r="DQ16" s="210">
        <v>1</v>
      </c>
      <c r="DR16" s="210">
        <v>5</v>
      </c>
      <c r="DS16" s="213">
        <v>1.57</v>
      </c>
      <c r="DT16" s="214">
        <v>12</v>
      </c>
      <c r="DU16" s="212">
        <v>2696</v>
      </c>
      <c r="DV16" s="206">
        <v>3205</v>
      </c>
      <c r="DW16" s="206">
        <v>24</v>
      </c>
      <c r="DX16" s="206">
        <v>8</v>
      </c>
      <c r="DY16" s="206">
        <v>305</v>
      </c>
      <c r="DZ16" s="206">
        <v>190</v>
      </c>
      <c r="EA16" s="206">
        <v>73.2</v>
      </c>
      <c r="EB16" s="215">
        <v>7.5</v>
      </c>
      <c r="EC16" s="215">
        <v>4.2</v>
      </c>
      <c r="ED16" s="215">
        <v>47.4</v>
      </c>
      <c r="EE16" s="206">
        <v>221</v>
      </c>
      <c r="EF16" s="206">
        <v>2532</v>
      </c>
      <c r="EG16" s="208">
        <v>35</v>
      </c>
      <c r="EH16" s="216">
        <v>6.3</v>
      </c>
      <c r="EI16" s="210">
        <v>3</v>
      </c>
      <c r="EJ16" s="210">
        <v>4</v>
      </c>
      <c r="EK16" s="213">
        <v>2.83</v>
      </c>
      <c r="EL16" s="214">
        <v>8</v>
      </c>
      <c r="EM16" s="52"/>
      <c r="EN16" s="4"/>
      <c r="EO16" s="17"/>
      <c r="EP16" s="6"/>
      <c r="EQ16" s="50"/>
    </row>
    <row r="17" spans="1:147" x14ac:dyDescent="0.2">
      <c r="A17" s="150">
        <v>15</v>
      </c>
      <c r="B17" s="151" t="s">
        <v>456</v>
      </c>
      <c r="C17" s="152">
        <v>1.6549999999999998</v>
      </c>
      <c r="D17" s="45" t="s">
        <v>197</v>
      </c>
      <c r="E17" s="14">
        <v>10</v>
      </c>
      <c r="F17" s="44">
        <v>36578</v>
      </c>
      <c r="G17" s="15">
        <v>25.613698630136987</v>
      </c>
      <c r="H17" s="15" t="s">
        <v>348</v>
      </c>
      <c r="I17" s="15">
        <v>24.194520547945206</v>
      </c>
      <c r="J17" s="15" t="s">
        <v>331</v>
      </c>
      <c r="K17" s="14">
        <v>74</v>
      </c>
      <c r="L17" s="14">
        <v>220</v>
      </c>
      <c r="M17" s="85">
        <v>4.82</v>
      </c>
      <c r="N17" s="81">
        <v>0</v>
      </c>
      <c r="O17" s="167">
        <v>0.96938048896273443</v>
      </c>
      <c r="P17" s="168">
        <v>0</v>
      </c>
      <c r="Q17" s="168">
        <v>0.98558246828143026</v>
      </c>
      <c r="R17" s="168">
        <v>0.96207665787872643</v>
      </c>
      <c r="S17" s="168">
        <v>0.86633791850506103</v>
      </c>
      <c r="T17" s="169">
        <v>0.92596019339324565</v>
      </c>
      <c r="U17" s="169">
        <v>0.55557611603594736</v>
      </c>
      <c r="V17" s="169">
        <v>0.14510894761242465</v>
      </c>
      <c r="W17" s="169">
        <v>9.5723014256619138E-2</v>
      </c>
      <c r="X17" s="169">
        <v>0.1204159809345219</v>
      </c>
      <c r="Y17" s="18">
        <v>7.2249588560713132E-2</v>
      </c>
      <c r="Z17" s="19">
        <v>19.534246575342465</v>
      </c>
      <c r="AA17" s="20">
        <v>81.520066172736861</v>
      </c>
      <c r="AB17" s="71">
        <v>0.64628099173553721</v>
      </c>
      <c r="AC17" s="102">
        <v>11.510344827586207</v>
      </c>
      <c r="AD17" s="71">
        <v>0.73</v>
      </c>
      <c r="AE17" s="71">
        <v>5.5E-2</v>
      </c>
      <c r="AF17" s="71">
        <v>3.5000000000000003E-2</v>
      </c>
      <c r="AG17" s="70">
        <v>0.49099999999999999</v>
      </c>
      <c r="AH17" s="20">
        <v>3.7</v>
      </c>
      <c r="AI17" s="20">
        <v>7.0588235294117646E-2</v>
      </c>
      <c r="AJ17" s="76">
        <v>1.33</v>
      </c>
      <c r="AK17" s="21">
        <v>6</v>
      </c>
      <c r="AL17" s="21">
        <v>4</v>
      </c>
      <c r="AM17" s="21">
        <v>3</v>
      </c>
      <c r="AN17" s="21">
        <v>3</v>
      </c>
      <c r="AO17" s="21">
        <v>5</v>
      </c>
      <c r="AP17" s="21">
        <v>4</v>
      </c>
      <c r="AQ17" s="21">
        <v>2</v>
      </c>
      <c r="AR17" s="21">
        <v>1</v>
      </c>
      <c r="AS17" s="21">
        <v>0</v>
      </c>
      <c r="AT17" s="21">
        <v>0</v>
      </c>
      <c r="AU17" s="21">
        <v>0</v>
      </c>
      <c r="AV17" s="21">
        <v>0</v>
      </c>
      <c r="AW17" s="21">
        <v>5.4799999999999995</v>
      </c>
      <c r="AX17" s="21">
        <v>4.1099999999999994</v>
      </c>
      <c r="AY17" s="21">
        <v>0.1125</v>
      </c>
      <c r="AZ17" s="130">
        <v>0</v>
      </c>
      <c r="BA17" s="205">
        <v>4084</v>
      </c>
      <c r="BB17" s="206">
        <v>4213</v>
      </c>
      <c r="BC17" s="206"/>
      <c r="BD17" s="206"/>
      <c r="BE17" s="206"/>
      <c r="BF17" s="206"/>
      <c r="BG17" s="206"/>
      <c r="BH17" s="207"/>
      <c r="BI17" s="207"/>
      <c r="BJ17" s="207"/>
      <c r="BK17" s="206">
        <v>149</v>
      </c>
      <c r="BL17" s="206">
        <v>1966</v>
      </c>
      <c r="BM17" s="208"/>
      <c r="BN17" s="210"/>
      <c r="BO17" s="210"/>
      <c r="BP17" s="210"/>
      <c r="BQ17" s="211"/>
      <c r="BR17" s="210"/>
      <c r="BS17" s="212"/>
      <c r="BT17" s="206">
        <v>1</v>
      </c>
      <c r="BU17" s="206"/>
      <c r="BV17" s="206"/>
      <c r="BW17" s="206"/>
      <c r="BX17" s="206"/>
      <c r="BY17" s="206"/>
      <c r="BZ17" s="207"/>
      <c r="CA17" s="207"/>
      <c r="CB17" s="207"/>
      <c r="CC17" s="206"/>
      <c r="CD17" s="206">
        <v>1</v>
      </c>
      <c r="CE17" s="208"/>
      <c r="CF17" s="209"/>
      <c r="CG17" s="210"/>
      <c r="CH17" s="210"/>
      <c r="CI17" s="213"/>
      <c r="CJ17" s="214"/>
      <c r="CK17" s="212">
        <v>3418</v>
      </c>
      <c r="CL17" s="206">
        <v>3468</v>
      </c>
      <c r="CM17" s="206"/>
      <c r="CN17" s="206"/>
      <c r="CO17" s="206"/>
      <c r="CP17" s="206"/>
      <c r="CQ17" s="206"/>
      <c r="CR17" s="215"/>
      <c r="CS17" s="215"/>
      <c r="CT17" s="206"/>
      <c r="CU17" s="206">
        <v>174</v>
      </c>
      <c r="CV17" s="206">
        <v>1966</v>
      </c>
      <c r="CW17" s="208"/>
      <c r="CX17" s="209"/>
      <c r="CY17" s="210"/>
      <c r="CZ17" s="210"/>
      <c r="DA17" s="213"/>
      <c r="DB17" s="214"/>
      <c r="DC17" s="212">
        <v>4744</v>
      </c>
      <c r="DD17" s="206">
        <v>4931</v>
      </c>
      <c r="DE17" s="206">
        <v>40</v>
      </c>
      <c r="DF17" s="206">
        <v>11</v>
      </c>
      <c r="DG17" s="206">
        <v>605</v>
      </c>
      <c r="DH17" s="206">
        <v>391</v>
      </c>
      <c r="DI17" s="206">
        <v>73</v>
      </c>
      <c r="DJ17" s="207">
        <v>5.5</v>
      </c>
      <c r="DK17" s="207">
        <v>3.6</v>
      </c>
      <c r="DL17" s="207">
        <v>49.1</v>
      </c>
      <c r="DM17" s="206">
        <v>313</v>
      </c>
      <c r="DN17" s="206">
        <v>2157</v>
      </c>
      <c r="DO17" s="208">
        <v>85</v>
      </c>
      <c r="DP17" s="59">
        <v>3.7</v>
      </c>
      <c r="DQ17" s="210">
        <v>8</v>
      </c>
      <c r="DR17" s="210">
        <v>6</v>
      </c>
      <c r="DS17" s="213">
        <v>1.33</v>
      </c>
      <c r="DT17" s="214">
        <v>10</v>
      </c>
      <c r="DU17" s="212">
        <v>3338</v>
      </c>
      <c r="DV17" s="206">
        <v>3853</v>
      </c>
      <c r="DW17" s="206">
        <v>31</v>
      </c>
      <c r="DX17" s="206">
        <v>11</v>
      </c>
      <c r="DY17" s="206">
        <v>471</v>
      </c>
      <c r="DZ17" s="206">
        <v>290</v>
      </c>
      <c r="EA17" s="206">
        <v>70.2</v>
      </c>
      <c r="EB17" s="215">
        <v>4.2</v>
      </c>
      <c r="EC17" s="215">
        <v>3.5</v>
      </c>
      <c r="ED17" s="215">
        <v>33.799999999999997</v>
      </c>
      <c r="EE17" s="206">
        <v>141</v>
      </c>
      <c r="EF17" s="206">
        <v>1473</v>
      </c>
      <c r="EG17" s="208">
        <v>46</v>
      </c>
      <c r="EH17" s="79">
        <v>3.4</v>
      </c>
      <c r="EI17" s="210">
        <v>4</v>
      </c>
      <c r="EJ17" s="210">
        <v>1</v>
      </c>
      <c r="EK17" s="213">
        <v>0.8</v>
      </c>
      <c r="EL17" s="214">
        <v>4</v>
      </c>
      <c r="EM17" s="52"/>
      <c r="EN17" s="4"/>
      <c r="EO17" s="17"/>
      <c r="EP17" s="6"/>
      <c r="EQ17" s="50"/>
    </row>
    <row r="18" spans="1:147" x14ac:dyDescent="0.2">
      <c r="A18" s="150">
        <v>16</v>
      </c>
      <c r="B18" s="151" t="s">
        <v>459</v>
      </c>
      <c r="C18" s="152">
        <v>1.5096875000000001</v>
      </c>
      <c r="D18" s="45" t="s">
        <v>130</v>
      </c>
      <c r="E18" s="14">
        <v>4</v>
      </c>
      <c r="F18" s="44">
        <v>36451</v>
      </c>
      <c r="G18" s="15">
        <v>25.961643835616439</v>
      </c>
      <c r="H18" s="15" t="s">
        <v>348</v>
      </c>
      <c r="I18" s="15">
        <v>24.542465753424658</v>
      </c>
      <c r="J18" s="15" t="s">
        <v>328</v>
      </c>
      <c r="K18" s="14">
        <v>74</v>
      </c>
      <c r="L18" s="14">
        <v>212</v>
      </c>
      <c r="M18" s="85">
        <v>4.76</v>
      </c>
      <c r="N18" s="81">
        <v>0</v>
      </c>
      <c r="O18" s="167">
        <v>5.2406417112299465E-2</v>
      </c>
      <c r="P18" s="168">
        <v>0.81120491174213349</v>
      </c>
      <c r="Q18" s="168">
        <v>0.94014009764381234</v>
      </c>
      <c r="R18" s="168">
        <v>0.9886877828054299</v>
      </c>
      <c r="S18" s="168">
        <v>0.70725902419674735</v>
      </c>
      <c r="T18" s="169">
        <v>0.84797340350108863</v>
      </c>
      <c r="U18" s="169">
        <v>0.76317606315097974</v>
      </c>
      <c r="V18" s="169">
        <v>0.39066666666666666</v>
      </c>
      <c r="W18" s="169">
        <v>0.33333333333333331</v>
      </c>
      <c r="X18" s="169">
        <v>0.36199999999999999</v>
      </c>
      <c r="Y18" s="18">
        <v>0.32579999999999998</v>
      </c>
      <c r="Z18" s="19">
        <v>20.887671232876713</v>
      </c>
      <c r="AA18" s="20">
        <v>82.592011951933074</v>
      </c>
      <c r="AB18" s="71">
        <v>0.60836501901140683</v>
      </c>
      <c r="AC18" s="102">
        <v>11.143750000000001</v>
      </c>
      <c r="AD18" s="71">
        <v>0.74099999999999999</v>
      </c>
      <c r="AE18" s="71">
        <v>6.7000000000000004E-2</v>
      </c>
      <c r="AF18" s="71">
        <v>0.02</v>
      </c>
      <c r="AG18" s="70">
        <v>0.46</v>
      </c>
      <c r="AH18" s="20">
        <v>6.2</v>
      </c>
      <c r="AI18" s="20">
        <v>0.27659574468085107</v>
      </c>
      <c r="AJ18" s="76">
        <v>3.54</v>
      </c>
      <c r="AK18" s="21">
        <v>3</v>
      </c>
      <c r="AL18" s="21">
        <v>3</v>
      </c>
      <c r="AM18" s="21">
        <v>4</v>
      </c>
      <c r="AN18" s="21">
        <v>5</v>
      </c>
      <c r="AO18" s="21">
        <v>10</v>
      </c>
      <c r="AP18" s="21">
        <v>3</v>
      </c>
      <c r="AQ18" s="21">
        <v>10</v>
      </c>
      <c r="AR18" s="21">
        <v>6</v>
      </c>
      <c r="AS18" s="21">
        <v>9</v>
      </c>
      <c r="AT18" s="21">
        <v>8</v>
      </c>
      <c r="AU18" s="21">
        <v>0</v>
      </c>
      <c r="AV18" s="21">
        <v>0</v>
      </c>
      <c r="AW18" s="21">
        <v>7.1099999999999994</v>
      </c>
      <c r="AX18" s="21">
        <v>7.1099999999999994</v>
      </c>
      <c r="AY18" s="21">
        <v>1.2375</v>
      </c>
      <c r="AZ18" s="130">
        <v>0.61875000000000002</v>
      </c>
      <c r="BA18" s="205">
        <v>196</v>
      </c>
      <c r="BB18" s="206">
        <v>3740</v>
      </c>
      <c r="BC18" s="206">
        <v>1</v>
      </c>
      <c r="BD18" s="206">
        <v>2</v>
      </c>
      <c r="BE18" s="206">
        <v>20</v>
      </c>
      <c r="BF18" s="206">
        <v>15</v>
      </c>
      <c r="BG18" s="206">
        <v>75</v>
      </c>
      <c r="BH18" s="207">
        <v>5</v>
      </c>
      <c r="BI18" s="207">
        <v>0</v>
      </c>
      <c r="BJ18" s="207">
        <v>100</v>
      </c>
      <c r="BK18" s="206">
        <v>16</v>
      </c>
      <c r="BL18" s="206">
        <v>1938</v>
      </c>
      <c r="BM18" s="208">
        <v>8</v>
      </c>
      <c r="BN18" s="210">
        <v>2</v>
      </c>
      <c r="BO18" s="210">
        <v>0</v>
      </c>
      <c r="BP18" s="210">
        <v>0</v>
      </c>
      <c r="BQ18" s="211">
        <v>1.38</v>
      </c>
      <c r="BR18" s="210">
        <v>1</v>
      </c>
      <c r="BS18" s="212">
        <v>2114</v>
      </c>
      <c r="BT18" s="206">
        <v>2606</v>
      </c>
      <c r="BU18" s="206">
        <v>18</v>
      </c>
      <c r="BV18" s="206">
        <v>11</v>
      </c>
      <c r="BW18" s="206">
        <v>269</v>
      </c>
      <c r="BX18" s="206">
        <v>157</v>
      </c>
      <c r="BY18" s="206">
        <v>68.3</v>
      </c>
      <c r="BZ18" s="207">
        <v>7.1</v>
      </c>
      <c r="CA18" s="207">
        <v>2.9</v>
      </c>
      <c r="CB18" s="207">
        <v>40.799999999999997</v>
      </c>
      <c r="CC18" s="206">
        <v>677</v>
      </c>
      <c r="CD18" s="206">
        <v>1762</v>
      </c>
      <c r="CE18" s="208">
        <v>107</v>
      </c>
      <c r="CF18" s="59">
        <v>6.3</v>
      </c>
      <c r="CG18" s="210">
        <v>5</v>
      </c>
      <c r="CH18" s="210">
        <v>19</v>
      </c>
      <c r="CI18" s="213">
        <v>3.01</v>
      </c>
      <c r="CJ18" s="214">
        <v>21</v>
      </c>
      <c r="CK18" s="212">
        <v>4429</v>
      </c>
      <c r="CL18" s="206">
        <v>4711</v>
      </c>
      <c r="CM18" s="206">
        <v>31</v>
      </c>
      <c r="CN18" s="206">
        <v>10</v>
      </c>
      <c r="CO18" s="206">
        <v>502</v>
      </c>
      <c r="CP18" s="206">
        <v>325</v>
      </c>
      <c r="CQ18" s="206">
        <v>74.099999999999994</v>
      </c>
      <c r="CR18" s="215">
        <v>6.7</v>
      </c>
      <c r="CS18" s="215">
        <v>3.5</v>
      </c>
      <c r="CT18" s="206">
        <v>46</v>
      </c>
      <c r="CU18" s="206">
        <v>476</v>
      </c>
      <c r="CV18" s="206">
        <v>1764</v>
      </c>
      <c r="CW18" s="208">
        <v>63</v>
      </c>
      <c r="CX18" s="210">
        <v>7.6</v>
      </c>
      <c r="CY18" s="210">
        <v>9</v>
      </c>
      <c r="CZ18" s="210">
        <v>16</v>
      </c>
      <c r="DA18" s="213">
        <v>4.92</v>
      </c>
      <c r="DB18" s="214">
        <v>16</v>
      </c>
      <c r="DC18" s="212">
        <v>2185</v>
      </c>
      <c r="DD18" s="206">
        <v>2210</v>
      </c>
      <c r="DE18" s="206">
        <v>7</v>
      </c>
      <c r="DF18" s="206">
        <v>12</v>
      </c>
      <c r="DG18" s="206">
        <v>333</v>
      </c>
      <c r="DH18" s="206">
        <v>179</v>
      </c>
      <c r="DI18" s="206">
        <v>66.5</v>
      </c>
      <c r="DJ18" s="207">
        <v>4.2</v>
      </c>
      <c r="DK18" s="207">
        <v>4.4000000000000004</v>
      </c>
      <c r="DL18" s="207">
        <v>33.9</v>
      </c>
      <c r="DM18" s="206">
        <v>586</v>
      </c>
      <c r="DN18" s="206">
        <v>1500</v>
      </c>
      <c r="DO18" s="208">
        <v>94</v>
      </c>
      <c r="DP18" s="59">
        <v>6.2</v>
      </c>
      <c r="DQ18" s="210">
        <v>6</v>
      </c>
      <c r="DR18" s="210">
        <v>26</v>
      </c>
      <c r="DS18" s="213">
        <v>3.27</v>
      </c>
      <c r="DT18" s="214">
        <v>21</v>
      </c>
      <c r="DU18" s="212">
        <v>1783</v>
      </c>
      <c r="DV18" s="206">
        <v>2521</v>
      </c>
      <c r="DW18" s="206">
        <v>11</v>
      </c>
      <c r="DX18" s="206">
        <v>7</v>
      </c>
      <c r="DY18" s="206">
        <v>263</v>
      </c>
      <c r="DZ18" s="206">
        <v>160</v>
      </c>
      <c r="EA18" s="206">
        <v>72.3</v>
      </c>
      <c r="EB18" s="215">
        <v>3.6</v>
      </c>
      <c r="EC18" s="215">
        <v>2</v>
      </c>
      <c r="ED18" s="215">
        <v>35.6</v>
      </c>
      <c r="EE18" s="206">
        <v>724</v>
      </c>
      <c r="EF18" s="206">
        <v>2172</v>
      </c>
      <c r="EG18" s="208">
        <v>131</v>
      </c>
      <c r="EH18" s="79">
        <v>5.5</v>
      </c>
      <c r="EI18" s="210">
        <v>7</v>
      </c>
      <c r="EJ18" s="210">
        <v>24</v>
      </c>
      <c r="EK18" s="213">
        <v>3.54</v>
      </c>
      <c r="EL18" s="214">
        <v>19</v>
      </c>
      <c r="EM18" s="52"/>
      <c r="EN18" s="4"/>
      <c r="EO18" s="17"/>
      <c r="EP18" s="6"/>
      <c r="EQ18" s="50"/>
    </row>
    <row r="19" spans="1:147" ht="16" thickBot="1" x14ac:dyDescent="0.25">
      <c r="A19" s="153">
        <v>17</v>
      </c>
      <c r="B19" s="154" t="s">
        <v>458</v>
      </c>
      <c r="C19" s="155">
        <v>1.39375</v>
      </c>
      <c r="D19" s="162" t="s">
        <v>174</v>
      </c>
      <c r="E19" s="159">
        <v>4</v>
      </c>
      <c r="F19" s="160">
        <v>36467</v>
      </c>
      <c r="G19" s="161">
        <v>25.917808219178081</v>
      </c>
      <c r="H19" s="161" t="s">
        <v>348</v>
      </c>
      <c r="I19" s="161">
        <v>24.4986301369863</v>
      </c>
      <c r="J19" s="161" t="s">
        <v>330</v>
      </c>
      <c r="K19" s="159">
        <v>77</v>
      </c>
      <c r="L19" s="159">
        <v>235</v>
      </c>
      <c r="M19" s="203">
        <v>4.8600000000000003</v>
      </c>
      <c r="N19" s="200">
        <v>0</v>
      </c>
      <c r="O19" s="170">
        <v>6.7724222086638197E-2</v>
      </c>
      <c r="P19" s="171">
        <v>0.81829814459372996</v>
      </c>
      <c r="Q19" s="171">
        <v>0.41226883175462337</v>
      </c>
      <c r="R19" s="171">
        <v>0.57706576728499159</v>
      </c>
      <c r="S19" s="171">
        <v>0.31558641975308643</v>
      </c>
      <c r="T19" s="172">
        <v>0.56694228217340825</v>
      </c>
      <c r="U19" s="172">
        <v>0.51024805395606743</v>
      </c>
      <c r="V19" s="172">
        <v>0.14762741652021089</v>
      </c>
      <c r="W19" s="172">
        <v>0.12350877192982457</v>
      </c>
      <c r="X19" s="172">
        <v>0.13556809422501773</v>
      </c>
      <c r="Y19" s="173">
        <v>0.12201128480251595</v>
      </c>
      <c r="Z19" s="174">
        <v>20.843835616438355</v>
      </c>
      <c r="AA19" s="175">
        <v>84.246677229527947</v>
      </c>
      <c r="AB19" s="176">
        <v>0.59036144578313254</v>
      </c>
      <c r="AC19" s="177">
        <v>14.350877192982455</v>
      </c>
      <c r="AD19" s="176">
        <v>0.69900000000000007</v>
      </c>
      <c r="AE19" s="176">
        <v>3.3000000000000002E-2</v>
      </c>
      <c r="AF19" s="176">
        <v>0.04</v>
      </c>
      <c r="AG19" s="178">
        <v>0.39399999999999996</v>
      </c>
      <c r="AH19" s="175">
        <v>5.9</v>
      </c>
      <c r="AI19" s="175">
        <v>0.1</v>
      </c>
      <c r="AJ19" s="179">
        <v>2.61</v>
      </c>
      <c r="AK19" s="180">
        <v>3</v>
      </c>
      <c r="AL19" s="180">
        <v>10</v>
      </c>
      <c r="AM19" s="180">
        <v>0</v>
      </c>
      <c r="AN19" s="180">
        <v>0</v>
      </c>
      <c r="AO19" s="180">
        <v>3</v>
      </c>
      <c r="AP19" s="180">
        <v>0</v>
      </c>
      <c r="AQ19" s="180">
        <v>5</v>
      </c>
      <c r="AR19" s="180">
        <v>5</v>
      </c>
      <c r="AS19" s="180">
        <v>1</v>
      </c>
      <c r="AT19" s="180">
        <v>5</v>
      </c>
      <c r="AU19" s="180">
        <v>0</v>
      </c>
      <c r="AV19" s="180">
        <v>0</v>
      </c>
      <c r="AW19" s="180">
        <v>4.25</v>
      </c>
      <c r="AX19" s="180">
        <v>3.1875</v>
      </c>
      <c r="AY19" s="180">
        <v>0.6</v>
      </c>
      <c r="AZ19" s="181">
        <v>0</v>
      </c>
      <c r="BA19" s="182">
        <v>222</v>
      </c>
      <c r="BB19" s="183">
        <v>3278</v>
      </c>
      <c r="BC19" s="183">
        <v>2</v>
      </c>
      <c r="BD19" s="183">
        <v>0</v>
      </c>
      <c r="BE19" s="183">
        <v>15</v>
      </c>
      <c r="BF19" s="183">
        <v>12</v>
      </c>
      <c r="BG19" s="183">
        <v>92.9</v>
      </c>
      <c r="BH19" s="184">
        <v>11.8</v>
      </c>
      <c r="BI19" s="184">
        <v>4</v>
      </c>
      <c r="BJ19" s="184">
        <v>75</v>
      </c>
      <c r="BK19" s="183">
        <v>133</v>
      </c>
      <c r="BL19" s="183">
        <v>2428</v>
      </c>
      <c r="BM19" s="185">
        <v>25</v>
      </c>
      <c r="BN19" s="187">
        <v>5.3</v>
      </c>
      <c r="BO19" s="187">
        <v>0</v>
      </c>
      <c r="BP19" s="187">
        <v>9</v>
      </c>
      <c r="BQ19" s="188">
        <v>3.52</v>
      </c>
      <c r="BR19" s="187">
        <v>6</v>
      </c>
      <c r="BS19" s="189">
        <v>2558</v>
      </c>
      <c r="BT19" s="183">
        <v>3126</v>
      </c>
      <c r="BU19" s="183">
        <v>17</v>
      </c>
      <c r="BV19" s="183">
        <v>5</v>
      </c>
      <c r="BW19" s="183">
        <v>337</v>
      </c>
      <c r="BX19" s="183">
        <v>205</v>
      </c>
      <c r="BY19" s="183">
        <v>68.3</v>
      </c>
      <c r="BZ19" s="184">
        <v>6.6</v>
      </c>
      <c r="CA19" s="184">
        <v>4.4000000000000004</v>
      </c>
      <c r="CB19" s="184">
        <v>35.1</v>
      </c>
      <c r="CC19" s="183">
        <v>343</v>
      </c>
      <c r="CD19" s="183">
        <v>1384</v>
      </c>
      <c r="CE19" s="185">
        <v>58</v>
      </c>
      <c r="CF19" s="186">
        <v>5.9</v>
      </c>
      <c r="CG19" s="187">
        <v>3</v>
      </c>
      <c r="CH19" s="187">
        <v>4</v>
      </c>
      <c r="CI19" s="190">
        <v>3.26</v>
      </c>
      <c r="CJ19" s="191">
        <v>14</v>
      </c>
      <c r="CK19" s="189">
        <v>914</v>
      </c>
      <c r="CL19" s="183">
        <v>2217</v>
      </c>
      <c r="CM19" s="183">
        <v>7</v>
      </c>
      <c r="CN19" s="183">
        <v>4</v>
      </c>
      <c r="CO19" s="183">
        <v>96</v>
      </c>
      <c r="CP19" s="183">
        <v>52</v>
      </c>
      <c r="CQ19" s="183">
        <v>61.5</v>
      </c>
      <c r="CR19" s="192">
        <v>12.5</v>
      </c>
      <c r="CS19" s="192">
        <v>5.7</v>
      </c>
      <c r="CT19" s="183">
        <v>48.5</v>
      </c>
      <c r="CU19" s="183">
        <v>349</v>
      </c>
      <c r="CV19" s="183">
        <v>2189</v>
      </c>
      <c r="CW19" s="185">
        <v>45</v>
      </c>
      <c r="CX19" s="187">
        <v>7.8</v>
      </c>
      <c r="CY19" s="187">
        <v>5</v>
      </c>
      <c r="CZ19" s="187">
        <v>13</v>
      </c>
      <c r="DA19" s="190">
        <v>3.84</v>
      </c>
      <c r="DB19" s="191">
        <v>15</v>
      </c>
      <c r="DC19" s="189">
        <v>1711</v>
      </c>
      <c r="DD19" s="183">
        <v>2965</v>
      </c>
      <c r="DE19" s="183">
        <v>11</v>
      </c>
      <c r="DF19" s="183">
        <v>8</v>
      </c>
      <c r="DG19" s="183">
        <v>249</v>
      </c>
      <c r="DH19" s="183">
        <v>147</v>
      </c>
      <c r="DI19" s="183">
        <v>69.900000000000006</v>
      </c>
      <c r="DJ19" s="184">
        <v>3.1</v>
      </c>
      <c r="DK19" s="184">
        <v>4</v>
      </c>
      <c r="DL19" s="184">
        <v>39.4</v>
      </c>
      <c r="DM19" s="183">
        <v>168</v>
      </c>
      <c r="DN19" s="183">
        <v>1138</v>
      </c>
      <c r="DO19" s="185">
        <v>46</v>
      </c>
      <c r="DP19" s="186">
        <v>3.7</v>
      </c>
      <c r="DQ19" s="187">
        <v>1</v>
      </c>
      <c r="DR19" s="187">
        <v>4</v>
      </c>
      <c r="DS19" s="190">
        <v>2.61</v>
      </c>
      <c r="DT19" s="191">
        <v>7</v>
      </c>
      <c r="DU19" s="189">
        <v>818</v>
      </c>
      <c r="DV19" s="183">
        <v>2592</v>
      </c>
      <c r="DW19" s="183">
        <v>6</v>
      </c>
      <c r="DX19" s="183">
        <v>3</v>
      </c>
      <c r="DY19" s="183">
        <v>112</v>
      </c>
      <c r="DZ19" s="183">
        <v>57</v>
      </c>
      <c r="EA19" s="183">
        <v>56.9</v>
      </c>
      <c r="EB19" s="192">
        <v>3.3</v>
      </c>
      <c r="EC19" s="192">
        <v>4.3</v>
      </c>
      <c r="ED19" s="192">
        <v>28.6</v>
      </c>
      <c r="EE19" s="183">
        <v>176</v>
      </c>
      <c r="EF19" s="183">
        <v>1425</v>
      </c>
      <c r="EG19" s="185">
        <v>30</v>
      </c>
      <c r="EH19" s="202">
        <v>5.9</v>
      </c>
      <c r="EI19" s="187">
        <v>1</v>
      </c>
      <c r="EJ19" s="187">
        <v>3</v>
      </c>
      <c r="EK19" s="190">
        <v>2.5</v>
      </c>
      <c r="EL19" s="191">
        <v>7</v>
      </c>
      <c r="EM19" s="52"/>
      <c r="EQ19" s="50"/>
    </row>
    <row r="20" spans="1:147" x14ac:dyDescent="0.2">
      <c r="AY20" s="88"/>
      <c r="AZ20" s="88"/>
      <c r="BA20" s="88"/>
    </row>
    <row r="21" spans="1:147" x14ac:dyDescent="0.2">
      <c r="DZ21" s="77"/>
    </row>
    <row r="22" spans="1:147" x14ac:dyDescent="0.2">
      <c r="DZ22" s="77"/>
    </row>
    <row r="23" spans="1:147" x14ac:dyDescent="0.2">
      <c r="DZ23" s="77"/>
      <c r="EN23" s="17"/>
    </row>
    <row r="24" spans="1:147" x14ac:dyDescent="0.2">
      <c r="J24" s="84"/>
      <c r="K24" s="82"/>
      <c r="EN24" s="17"/>
    </row>
    <row r="25" spans="1:147" x14ac:dyDescent="0.2">
      <c r="K25" s="82"/>
    </row>
    <row r="26" spans="1:147" x14ac:dyDescent="0.2">
      <c r="J26" s="87"/>
      <c r="K26" s="82"/>
    </row>
    <row r="27" spans="1:147" x14ac:dyDescent="0.2">
      <c r="J27" s="84"/>
      <c r="K27" s="82"/>
    </row>
    <row r="28" spans="1:147" ht="15.75" customHeight="1" x14ac:dyDescent="0.2">
      <c r="J28" s="84"/>
      <c r="K28" s="82"/>
      <c r="M28" s="82"/>
    </row>
    <row r="29" spans="1:147" ht="15.75" customHeight="1" x14ac:dyDescent="0.2">
      <c r="J29" s="84"/>
      <c r="K29" s="82"/>
    </row>
    <row r="30" spans="1:147" ht="15.75" customHeight="1" x14ac:dyDescent="0.2">
      <c r="J30" s="84"/>
      <c r="K30" s="82"/>
    </row>
    <row r="31" spans="1:147" ht="15.75" customHeight="1" x14ac:dyDescent="0.2">
      <c r="J31" s="84"/>
      <c r="K31" s="82"/>
    </row>
    <row r="32" spans="1:147" ht="15.75" customHeight="1" x14ac:dyDescent="0.2">
      <c r="J32" s="84"/>
      <c r="K32" s="82"/>
    </row>
    <row r="33" spans="10:11" ht="15.75" customHeight="1" x14ac:dyDescent="0.2">
      <c r="J33" s="84"/>
      <c r="K33" s="82"/>
    </row>
    <row r="34" spans="10:11" ht="15.75" customHeight="1" x14ac:dyDescent="0.2">
      <c r="J34" s="84"/>
      <c r="K34" s="82"/>
    </row>
    <row r="35" spans="10:11" ht="15.75" customHeight="1" x14ac:dyDescent="0.2">
      <c r="J35" s="84"/>
      <c r="K35" s="82"/>
    </row>
    <row r="36" spans="10:11" ht="15.75" customHeight="1" x14ac:dyDescent="0.2">
      <c r="J36" s="82"/>
      <c r="K36" s="82"/>
    </row>
    <row r="37" spans="10:11" ht="15.75" customHeight="1" x14ac:dyDescent="0.2">
      <c r="J37" s="82"/>
      <c r="K37" s="82"/>
    </row>
    <row r="38" spans="10:11" ht="15.75" customHeight="1" x14ac:dyDescent="0.2">
      <c r="J38" s="82"/>
      <c r="K38" s="82"/>
    </row>
    <row r="39" spans="10:11" ht="15.75" customHeight="1" x14ac:dyDescent="0.2"/>
    <row r="40" spans="10:11" ht="15.75" customHeight="1" x14ac:dyDescent="0.2"/>
    <row r="41" spans="10:11" ht="15.75" customHeight="1" x14ac:dyDescent="0.2"/>
    <row r="42" spans="10:11" ht="15.75" customHeight="1" x14ac:dyDescent="0.2"/>
    <row r="43" spans="10:11" ht="15.75" customHeight="1" x14ac:dyDescent="0.2"/>
    <row r="44" spans="10:11" ht="15.75" customHeight="1" x14ac:dyDescent="0.2"/>
    <row r="45" spans="10:11" ht="15.75" customHeight="1" x14ac:dyDescent="0.2"/>
    <row r="46" spans="10:11" ht="15.75" customHeight="1" x14ac:dyDescent="0.2"/>
    <row r="47" spans="10:11" ht="15.75" customHeight="1" x14ac:dyDescent="0.2"/>
    <row r="48" spans="10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autoFilter ref="A2:EL2" xr:uid="{00000000-0001-0000-0F00-000000000000}">
    <sortState xmlns:xlrd2="http://schemas.microsoft.com/office/spreadsheetml/2017/richdata2" ref="A3:EL19">
      <sortCondition ref="A2"/>
    </sortState>
  </autoFilter>
  <mergeCells count="10">
    <mergeCell ref="A1:C1"/>
    <mergeCell ref="D1:N1"/>
    <mergeCell ref="O1:Y1"/>
    <mergeCell ref="Z1:AJ1"/>
    <mergeCell ref="BA1:BR1"/>
    <mergeCell ref="BS1:CJ1"/>
    <mergeCell ref="CK1:DB1"/>
    <mergeCell ref="DC1:DT1"/>
    <mergeCell ref="DU1:EL1"/>
    <mergeCell ref="AK1:AZ1"/>
  </mergeCells>
  <conditionalFormatting sqref="B3:B19">
    <cfRule type="expression" dxfId="40" priority="2">
      <formula>C3&gt;=13</formula>
    </cfRule>
    <cfRule type="expression" dxfId="39" priority="3">
      <formula>AND(C3&gt;=11.5,C3&lt;13)</formula>
    </cfRule>
    <cfRule type="expression" dxfId="38" priority="4">
      <formula>AND(C3&gt;=10,C3&lt;11.5)</formula>
    </cfRule>
    <cfRule type="expression" dxfId="37" priority="5">
      <formula>AND(C3&gt;=8.5,C3&lt;10)</formula>
    </cfRule>
    <cfRule type="expression" dxfId="36" priority="6">
      <formula>AND(C3&gt;=6.25,C3&lt;8.5)</formula>
    </cfRule>
    <cfRule type="expression" dxfId="35" priority="7">
      <formula>AND(C3&gt;=4.5,C3&lt;6.25)</formula>
    </cfRule>
    <cfRule type="expression" dxfId="34" priority="8">
      <formula>AND(C3&gt;=3.5,C3&lt;4.5)</formula>
    </cfRule>
    <cfRule type="expression" dxfId="33" priority="9">
      <formula>C3&lt;3.5</formula>
    </cfRule>
  </conditionalFormatting>
  <conditionalFormatting sqref="C3:C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9">
    <cfRule type="containsText" dxfId="32" priority="21" operator="containsText" text="SR">
      <formula>NOT(ISERROR(SEARCH(("SR"),(H3))))</formula>
    </cfRule>
  </conditionalFormatting>
  <conditionalFormatting sqref="K24:K3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S19">
    <cfRule type="cellIs" dxfId="31" priority="42" stopIfTrue="1" operator="equal">
      <formula>0</formula>
    </cfRule>
  </conditionalFormatting>
  <conditionalFormatting sqref="O3:U19">
    <cfRule type="colorScale" priority="842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19">
    <cfRule type="colorScale" priority="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13D2-4292-437C-A5D3-B8118328C793}">
  <sheetPr codeName="Sheet17"/>
  <dimension ref="A1:ER989"/>
  <sheetViews>
    <sheetView zoomScale="80" zoomScaleNormal="80" workbookViewId="0">
      <selection activeCell="K49" sqref="K49"/>
    </sheetView>
  </sheetViews>
  <sheetFormatPr baseColWidth="10" defaultColWidth="14.5" defaultRowHeight="15" customHeight="1" x14ac:dyDescent="0.2"/>
  <cols>
    <col min="1" max="1" width="8.5" customWidth="1"/>
    <col min="2" max="2" width="17.83203125" bestFit="1" customWidth="1"/>
    <col min="3" max="3" width="12.6640625" bestFit="1" customWidth="1"/>
    <col min="4" max="4" width="20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customWidth="1"/>
    <col min="51" max="51" width="12" hidden="1" customWidth="1"/>
    <col min="52" max="52" width="13.5" customWidth="1"/>
    <col min="53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3" width="4.5" customWidth="1"/>
    <col min="144" max="144" width="3.5" customWidth="1"/>
    <col min="145" max="145" width="16.5" customWidth="1"/>
    <col min="146" max="146" width="9.83203125" customWidth="1"/>
    <col min="147" max="147" width="13.1640625" customWidth="1"/>
    <col min="148" max="148" width="10.5" customWidth="1"/>
  </cols>
  <sheetData>
    <row r="1" spans="1:148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9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71" t="s">
        <v>149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2"/>
      <c r="BS1" s="250" t="s">
        <v>155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158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161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389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53"/>
      <c r="EN1" s="53"/>
      <c r="EO1" s="53"/>
      <c r="EP1" s="53"/>
      <c r="EQ1" s="53"/>
      <c r="ER1" s="53"/>
    </row>
    <row r="2" spans="1:148" s="142" customFormat="1" ht="16" thickBot="1" x14ac:dyDescent="0.25">
      <c r="A2" s="198" t="s">
        <v>36</v>
      </c>
      <c r="B2" s="195" t="s">
        <v>38</v>
      </c>
      <c r="C2" s="227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115" t="s">
        <v>326</v>
      </c>
      <c r="K2" s="115" t="s">
        <v>46</v>
      </c>
      <c r="L2" s="115" t="s">
        <v>47</v>
      </c>
      <c r="M2" s="115" t="s">
        <v>48</v>
      </c>
      <c r="N2" s="116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166" t="s">
        <v>7</v>
      </c>
      <c r="U2" s="166" t="s">
        <v>8</v>
      </c>
      <c r="V2" s="166" t="s">
        <v>49</v>
      </c>
      <c r="W2" s="166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118" t="s">
        <v>293</v>
      </c>
      <c r="AC2" s="118" t="s">
        <v>4</v>
      </c>
      <c r="AD2" s="118" t="s">
        <v>347</v>
      </c>
      <c r="AE2" s="118" t="s">
        <v>340</v>
      </c>
      <c r="AF2" s="118" t="s">
        <v>341</v>
      </c>
      <c r="AG2" s="118" t="s">
        <v>296</v>
      </c>
      <c r="AH2" s="118" t="s">
        <v>353</v>
      </c>
      <c r="AI2" s="118" t="s">
        <v>55</v>
      </c>
      <c r="AJ2" s="143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144" t="s">
        <v>291</v>
      </c>
      <c r="BB2" s="135" t="s">
        <v>60</v>
      </c>
      <c r="BC2" s="135" t="s">
        <v>292</v>
      </c>
      <c r="BD2" s="135" t="s">
        <v>337</v>
      </c>
      <c r="BE2" s="135" t="s">
        <v>338</v>
      </c>
      <c r="BF2" s="135" t="s">
        <v>339</v>
      </c>
      <c r="BG2" s="135" t="s">
        <v>347</v>
      </c>
      <c r="BH2" s="135" t="s">
        <v>294</v>
      </c>
      <c r="BI2" s="135" t="s">
        <v>295</v>
      </c>
      <c r="BJ2" s="135" t="s">
        <v>296</v>
      </c>
      <c r="BK2" s="135" t="s">
        <v>59</v>
      </c>
      <c r="BL2" s="135" t="s">
        <v>60</v>
      </c>
      <c r="BM2" s="136" t="s">
        <v>338</v>
      </c>
      <c r="BN2" s="137" t="s">
        <v>4</v>
      </c>
      <c r="BO2" s="137" t="s">
        <v>297</v>
      </c>
      <c r="BP2" s="137" t="s">
        <v>61</v>
      </c>
      <c r="BQ2" s="137" t="s">
        <v>5</v>
      </c>
      <c r="BR2" s="137" t="s">
        <v>298</v>
      </c>
      <c r="BS2" s="138" t="s">
        <v>291</v>
      </c>
      <c r="BT2" s="135" t="s">
        <v>60</v>
      </c>
      <c r="BU2" s="135" t="s">
        <v>292</v>
      </c>
      <c r="BV2" s="135" t="s">
        <v>337</v>
      </c>
      <c r="BW2" s="135" t="s">
        <v>338</v>
      </c>
      <c r="BX2" s="135" t="s">
        <v>339</v>
      </c>
      <c r="BY2" s="135" t="s">
        <v>347</v>
      </c>
      <c r="BZ2" s="135" t="s">
        <v>294</v>
      </c>
      <c r="CA2" s="135" t="s">
        <v>295</v>
      </c>
      <c r="CB2" s="135" t="s">
        <v>296</v>
      </c>
      <c r="CC2" s="135" t="s">
        <v>59</v>
      </c>
      <c r="CD2" s="135" t="s">
        <v>60</v>
      </c>
      <c r="CE2" s="136" t="s">
        <v>338</v>
      </c>
      <c r="CF2" s="137" t="s">
        <v>4</v>
      </c>
      <c r="CG2" s="137" t="s">
        <v>297</v>
      </c>
      <c r="CH2" s="137" t="s">
        <v>61</v>
      </c>
      <c r="CI2" s="137" t="s">
        <v>5</v>
      </c>
      <c r="CJ2" s="137" t="s">
        <v>298</v>
      </c>
      <c r="CK2" s="138" t="s">
        <v>291</v>
      </c>
      <c r="CL2" s="135" t="s">
        <v>60</v>
      </c>
      <c r="CM2" s="135" t="s">
        <v>292</v>
      </c>
      <c r="CN2" s="135" t="s">
        <v>337</v>
      </c>
      <c r="CO2" s="135" t="s">
        <v>338</v>
      </c>
      <c r="CP2" s="135" t="s">
        <v>339</v>
      </c>
      <c r="CQ2" s="135" t="s">
        <v>347</v>
      </c>
      <c r="CR2" s="135" t="s">
        <v>294</v>
      </c>
      <c r="CS2" s="135" t="s">
        <v>295</v>
      </c>
      <c r="CT2" s="135" t="s">
        <v>296</v>
      </c>
      <c r="CU2" s="135" t="s">
        <v>59</v>
      </c>
      <c r="CV2" s="135" t="s">
        <v>60</v>
      </c>
      <c r="CW2" s="136" t="s">
        <v>338</v>
      </c>
      <c r="CX2" s="137" t="s">
        <v>4</v>
      </c>
      <c r="CY2" s="137" t="s">
        <v>297</v>
      </c>
      <c r="CZ2" s="137" t="s">
        <v>61</v>
      </c>
      <c r="DA2" s="137" t="s">
        <v>5</v>
      </c>
      <c r="DB2" s="137" t="s">
        <v>298</v>
      </c>
      <c r="DC2" s="138" t="s">
        <v>291</v>
      </c>
      <c r="DD2" s="135" t="s">
        <v>60</v>
      </c>
      <c r="DE2" s="135" t="s">
        <v>292</v>
      </c>
      <c r="DF2" s="135" t="s">
        <v>337</v>
      </c>
      <c r="DG2" s="135" t="s">
        <v>338</v>
      </c>
      <c r="DH2" s="135" t="s">
        <v>339</v>
      </c>
      <c r="DI2" s="135" t="s">
        <v>347</v>
      </c>
      <c r="DJ2" s="135" t="s">
        <v>294</v>
      </c>
      <c r="DK2" s="135" t="s">
        <v>295</v>
      </c>
      <c r="DL2" s="135" t="s">
        <v>296</v>
      </c>
      <c r="DM2" s="135" t="s">
        <v>59</v>
      </c>
      <c r="DN2" s="135" t="s">
        <v>60</v>
      </c>
      <c r="DO2" s="136" t="s">
        <v>338</v>
      </c>
      <c r="DP2" s="137" t="s">
        <v>4</v>
      </c>
      <c r="DQ2" s="137" t="s">
        <v>297</v>
      </c>
      <c r="DR2" s="137" t="s">
        <v>61</v>
      </c>
      <c r="DS2" s="137" t="s">
        <v>5</v>
      </c>
      <c r="DT2" s="137" t="s">
        <v>298</v>
      </c>
      <c r="DU2" s="138" t="s">
        <v>291</v>
      </c>
      <c r="DV2" s="135" t="s">
        <v>60</v>
      </c>
      <c r="DW2" s="135" t="s">
        <v>292</v>
      </c>
      <c r="DX2" s="135" t="s">
        <v>337</v>
      </c>
      <c r="DY2" s="135" t="s">
        <v>338</v>
      </c>
      <c r="DZ2" s="135" t="s">
        <v>339</v>
      </c>
      <c r="EA2" s="135" t="s">
        <v>347</v>
      </c>
      <c r="EB2" s="135" t="s">
        <v>294</v>
      </c>
      <c r="EC2" s="135" t="s">
        <v>295</v>
      </c>
      <c r="ED2" s="135" t="s">
        <v>296</v>
      </c>
      <c r="EE2" s="135" t="s">
        <v>59</v>
      </c>
      <c r="EF2" s="135" t="s">
        <v>60</v>
      </c>
      <c r="EG2" s="136" t="s">
        <v>338</v>
      </c>
      <c r="EH2" s="137" t="s">
        <v>4</v>
      </c>
      <c r="EI2" s="137" t="s">
        <v>297</v>
      </c>
      <c r="EJ2" s="137" t="s">
        <v>61</v>
      </c>
      <c r="EK2" s="137" t="s">
        <v>5</v>
      </c>
      <c r="EL2" s="139" t="s">
        <v>298</v>
      </c>
      <c r="EM2" s="140"/>
      <c r="EN2" s="140"/>
      <c r="EO2" s="140" t="s">
        <v>73</v>
      </c>
      <c r="EP2" s="140" t="s">
        <v>74</v>
      </c>
      <c r="EQ2" s="141" t="s">
        <v>75</v>
      </c>
      <c r="ER2" s="140" t="s">
        <v>76</v>
      </c>
    </row>
    <row r="3" spans="1:148" x14ac:dyDescent="0.2">
      <c r="A3" s="150">
        <v>1</v>
      </c>
      <c r="B3" s="151" t="s">
        <v>391</v>
      </c>
      <c r="C3" s="152">
        <v>12.570859375</v>
      </c>
      <c r="D3" s="45" t="s">
        <v>136</v>
      </c>
      <c r="E3" s="14">
        <v>1</v>
      </c>
      <c r="F3" s="44">
        <v>37754</v>
      </c>
      <c r="G3" s="15">
        <v>22.391780821917809</v>
      </c>
      <c r="H3" s="15" t="s">
        <v>349</v>
      </c>
      <c r="I3" s="15">
        <v>21.972602739726028</v>
      </c>
      <c r="J3" s="15" t="s">
        <v>329</v>
      </c>
      <c r="K3" s="14">
        <v>74</v>
      </c>
      <c r="L3" s="14">
        <v>225</v>
      </c>
      <c r="M3" s="14">
        <v>4.5999999999999996</v>
      </c>
      <c r="N3" s="81">
        <v>1</v>
      </c>
      <c r="O3" s="167">
        <v>0</v>
      </c>
      <c r="P3" s="168">
        <v>0.37737430167597763</v>
      </c>
      <c r="Q3" s="168">
        <v>0.95412255373756816</v>
      </c>
      <c r="R3" s="168">
        <v>0.90573660113116083</v>
      </c>
      <c r="S3" s="168">
        <v>0.93751370313527738</v>
      </c>
      <c r="T3" s="169">
        <v>0.94581812843642277</v>
      </c>
      <c r="U3" s="169">
        <v>0.94581812843642277</v>
      </c>
      <c r="V3" s="169">
        <v>0.23005265289590929</v>
      </c>
      <c r="W3" s="169">
        <v>0.26448979591836735</v>
      </c>
      <c r="X3" s="169">
        <v>0.26448979591836735</v>
      </c>
      <c r="Y3" s="18">
        <v>0.26448979591836735</v>
      </c>
      <c r="Z3" s="19">
        <v>19.328767123287673</v>
      </c>
      <c r="AA3" s="20">
        <v>100.50350020190039</v>
      </c>
      <c r="AB3" s="71">
        <v>0.69172932330827064</v>
      </c>
      <c r="AC3" s="102">
        <v>15.492753623188406</v>
      </c>
      <c r="AD3" s="71">
        <v>0.77700000000000002</v>
      </c>
      <c r="AE3" s="71">
        <v>7.0999999999999994E-2</v>
      </c>
      <c r="AF3" s="71">
        <v>1.8000000000000002E-2</v>
      </c>
      <c r="AG3" s="70">
        <v>0.47700000000000004</v>
      </c>
      <c r="AH3" s="20">
        <v>6.5</v>
      </c>
      <c r="AI3" s="20">
        <v>0.22</v>
      </c>
      <c r="AJ3" s="75">
        <v>3.25</v>
      </c>
      <c r="AK3" s="21">
        <v>7</v>
      </c>
      <c r="AL3" s="21">
        <v>10</v>
      </c>
      <c r="AM3" s="21">
        <v>7</v>
      </c>
      <c r="AN3" s="21">
        <v>6</v>
      </c>
      <c r="AO3" s="21">
        <v>10</v>
      </c>
      <c r="AP3" s="21">
        <v>4</v>
      </c>
      <c r="AQ3" s="217">
        <v>9</v>
      </c>
      <c r="AR3" s="21">
        <v>7</v>
      </c>
      <c r="AS3" s="21">
        <v>6</v>
      </c>
      <c r="AT3" s="21">
        <v>7</v>
      </c>
      <c r="AU3" s="21">
        <v>10</v>
      </c>
      <c r="AV3" s="21">
        <v>0</v>
      </c>
      <c r="AW3" s="21">
        <v>11.129999999999999</v>
      </c>
      <c r="AX3" s="21">
        <v>11.129999999999999</v>
      </c>
      <c r="AY3" s="21">
        <v>1.0874999999999999</v>
      </c>
      <c r="AZ3" s="130">
        <v>0.81562499999999993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61"/>
      <c r="BO3" s="61"/>
      <c r="BP3" s="61"/>
      <c r="BQ3" s="72"/>
      <c r="BR3" s="61"/>
      <c r="BS3" s="22">
        <v>1351</v>
      </c>
      <c r="BT3" s="23">
        <v>3580</v>
      </c>
      <c r="BU3" s="23">
        <v>9</v>
      </c>
      <c r="BV3" s="23">
        <v>5</v>
      </c>
      <c r="BW3" s="23">
        <v>191</v>
      </c>
      <c r="BX3" s="23">
        <v>117</v>
      </c>
      <c r="BY3" s="23">
        <v>72.5</v>
      </c>
      <c r="BZ3" s="74">
        <v>4.3</v>
      </c>
      <c r="CA3" s="74">
        <v>4.0999999999999996</v>
      </c>
      <c r="CB3" s="74">
        <v>39.299999999999997</v>
      </c>
      <c r="CC3" s="23">
        <v>66</v>
      </c>
      <c r="CD3" s="23">
        <v>1900</v>
      </c>
      <c r="CE3" s="55">
        <v>18</v>
      </c>
      <c r="CF3" s="61">
        <v>3.7</v>
      </c>
      <c r="CG3" s="61">
        <v>2</v>
      </c>
      <c r="CH3" s="61">
        <v>5</v>
      </c>
      <c r="CI3" s="73">
        <v>3.94</v>
      </c>
      <c r="CJ3" s="62">
        <v>3</v>
      </c>
      <c r="CK3" s="22">
        <v>2974</v>
      </c>
      <c r="CL3" s="23">
        <v>3117</v>
      </c>
      <c r="CM3" s="23">
        <v>20</v>
      </c>
      <c r="CN3" s="23">
        <v>11</v>
      </c>
      <c r="CO3" s="23">
        <v>362</v>
      </c>
      <c r="CP3" s="23">
        <v>226</v>
      </c>
      <c r="CQ3" s="23">
        <v>70.5</v>
      </c>
      <c r="CR3" s="24">
        <v>6.4</v>
      </c>
      <c r="CS3" s="24">
        <v>3.3</v>
      </c>
      <c r="CT3" s="23">
        <v>37.9</v>
      </c>
      <c r="CU3" s="23">
        <v>699</v>
      </c>
      <c r="CV3" s="23">
        <v>3429</v>
      </c>
      <c r="CW3" s="55">
        <v>121</v>
      </c>
      <c r="CX3" s="61">
        <v>5.8</v>
      </c>
      <c r="CY3" s="61">
        <v>1</v>
      </c>
      <c r="CZ3" s="61">
        <v>24</v>
      </c>
      <c r="DA3" s="73">
        <v>2.85</v>
      </c>
      <c r="DB3" s="62">
        <v>28</v>
      </c>
      <c r="DC3" s="22">
        <v>3363</v>
      </c>
      <c r="DD3" s="23">
        <v>3713</v>
      </c>
      <c r="DE3" s="23">
        <v>23</v>
      </c>
      <c r="DF3" s="23">
        <v>5</v>
      </c>
      <c r="DG3" s="23">
        <v>361</v>
      </c>
      <c r="DH3" s="23">
        <v>233</v>
      </c>
      <c r="DI3" s="23">
        <v>74.599999999999994</v>
      </c>
      <c r="DJ3" s="74">
        <v>5.2</v>
      </c>
      <c r="DK3" s="74">
        <v>1.8</v>
      </c>
      <c r="DL3" s="74">
        <v>44.8</v>
      </c>
      <c r="DM3" s="23">
        <v>568</v>
      </c>
      <c r="DN3" s="23">
        <v>2469</v>
      </c>
      <c r="DO3" s="55">
        <v>97</v>
      </c>
      <c r="DP3" s="61">
        <v>5.9</v>
      </c>
      <c r="DQ3" s="61">
        <v>8</v>
      </c>
      <c r="DR3" s="61">
        <v>11</v>
      </c>
      <c r="DS3" s="73">
        <v>3.25</v>
      </c>
      <c r="DT3" s="62">
        <v>19</v>
      </c>
      <c r="DU3" s="22">
        <v>4276</v>
      </c>
      <c r="DV3" s="23">
        <v>4561</v>
      </c>
      <c r="DW3" s="23">
        <v>29</v>
      </c>
      <c r="DX3" s="23">
        <v>6</v>
      </c>
      <c r="DY3" s="23">
        <v>399</v>
      </c>
      <c r="DZ3" s="23">
        <v>276</v>
      </c>
      <c r="EA3" s="74">
        <v>77.7</v>
      </c>
      <c r="EB3" s="24">
        <v>7.1</v>
      </c>
      <c r="EC3" s="24">
        <v>2.2000000000000002</v>
      </c>
      <c r="ED3" s="24">
        <v>47.7</v>
      </c>
      <c r="EE3" s="23">
        <v>648</v>
      </c>
      <c r="EF3" s="23">
        <v>2450</v>
      </c>
      <c r="EG3" s="55">
        <v>100</v>
      </c>
      <c r="EH3" s="73">
        <v>6.5</v>
      </c>
      <c r="EI3" s="61">
        <v>3</v>
      </c>
      <c r="EJ3" s="61">
        <v>22</v>
      </c>
      <c r="EK3" s="73">
        <v>3.12</v>
      </c>
      <c r="EL3" s="62">
        <v>28</v>
      </c>
      <c r="EN3" s="10">
        <v>1</v>
      </c>
      <c r="EO3" s="17" t="s">
        <v>78</v>
      </c>
      <c r="EP3" s="6">
        <v>1</v>
      </c>
      <c r="EQ3" s="49">
        <v>44075</v>
      </c>
      <c r="ER3" s="49">
        <v>45774</v>
      </c>
    </row>
    <row r="4" spans="1:148" x14ac:dyDescent="0.2">
      <c r="A4" s="150">
        <v>2</v>
      </c>
      <c r="B4" s="151" t="s">
        <v>390</v>
      </c>
      <c r="C4" s="152">
        <v>10.76734375</v>
      </c>
      <c r="D4" s="45" t="s">
        <v>82</v>
      </c>
      <c r="E4" s="14">
        <v>4</v>
      </c>
      <c r="F4" s="44">
        <v>37401</v>
      </c>
      <c r="G4" s="15">
        <v>23.358904109589041</v>
      </c>
      <c r="H4" s="15" t="s">
        <v>348</v>
      </c>
      <c r="I4" s="15">
        <v>22.93972602739726</v>
      </c>
      <c r="J4" s="15" t="s">
        <v>352</v>
      </c>
      <c r="K4" s="14">
        <v>74</v>
      </c>
      <c r="L4" s="14">
        <v>223</v>
      </c>
      <c r="M4" s="14">
        <v>4.87</v>
      </c>
      <c r="N4" s="81">
        <v>1</v>
      </c>
      <c r="O4" s="167">
        <v>0.99329159212880147</v>
      </c>
      <c r="P4" s="168">
        <v>0.99316531396838958</v>
      </c>
      <c r="Q4" s="168">
        <v>0.97936893203883491</v>
      </c>
      <c r="R4" s="168">
        <v>0.92405063291139244</v>
      </c>
      <c r="S4" s="168">
        <v>0.95272807598851339</v>
      </c>
      <c r="T4" s="169">
        <v>0.97300983405865749</v>
      </c>
      <c r="U4" s="169">
        <v>0.8757088506527918</v>
      </c>
      <c r="V4" s="169">
        <v>0.30141287284144425</v>
      </c>
      <c r="W4" s="169">
        <v>0.12819534528805798</v>
      </c>
      <c r="X4" s="169">
        <v>0.21480410906475111</v>
      </c>
      <c r="Y4" s="18">
        <v>0.19332369815827602</v>
      </c>
      <c r="Z4" s="19">
        <v>18.284931506849315</v>
      </c>
      <c r="AA4" s="20">
        <v>79.290108813377429</v>
      </c>
      <c r="AB4" s="71">
        <v>0.67180616740088106</v>
      </c>
      <c r="AC4" s="102">
        <v>14.140983606557377</v>
      </c>
      <c r="AD4" s="71">
        <v>0.78599999999999992</v>
      </c>
      <c r="AE4" s="71">
        <v>6.3E-2</v>
      </c>
      <c r="AF4" s="71">
        <v>3.3000000000000002E-2</v>
      </c>
      <c r="AG4" s="70">
        <v>0.50700000000000001</v>
      </c>
      <c r="AH4" s="20">
        <v>7.6</v>
      </c>
      <c r="AI4" s="20">
        <v>0.25</v>
      </c>
      <c r="AJ4" s="76">
        <v>3.95</v>
      </c>
      <c r="AK4" s="21">
        <v>10</v>
      </c>
      <c r="AL4" s="21">
        <v>10</v>
      </c>
      <c r="AM4" s="21">
        <v>8</v>
      </c>
      <c r="AN4" s="21">
        <v>4</v>
      </c>
      <c r="AO4" s="21">
        <v>5</v>
      </c>
      <c r="AP4" s="21">
        <v>5</v>
      </c>
      <c r="AQ4" s="21">
        <v>7</v>
      </c>
      <c r="AR4" s="21">
        <v>9</v>
      </c>
      <c r="AS4" s="21">
        <v>8</v>
      </c>
      <c r="AT4" s="21">
        <v>9</v>
      </c>
      <c r="AU4" s="21">
        <v>10</v>
      </c>
      <c r="AV4" s="21">
        <v>0</v>
      </c>
      <c r="AW4" s="21">
        <v>9.85</v>
      </c>
      <c r="AX4" s="21">
        <v>7.88</v>
      </c>
      <c r="AY4" s="21">
        <v>1.2375</v>
      </c>
      <c r="AZ4" s="130">
        <v>0.61875000000000002</v>
      </c>
      <c r="BA4" s="104">
        <v>2221</v>
      </c>
      <c r="BB4" s="26">
        <v>2236</v>
      </c>
      <c r="BC4" s="26">
        <v>24</v>
      </c>
      <c r="BD4" s="26">
        <v>4</v>
      </c>
      <c r="BE4" s="26">
        <v>302</v>
      </c>
      <c r="BF4" s="26">
        <v>108</v>
      </c>
      <c r="BG4" s="26">
        <v>74.3</v>
      </c>
      <c r="BH4" s="78">
        <v>4.0999999999999996</v>
      </c>
      <c r="BI4" s="78">
        <v>3.4</v>
      </c>
      <c r="BJ4" s="78">
        <v>37</v>
      </c>
      <c r="BK4" s="26">
        <v>123</v>
      </c>
      <c r="BL4" s="26">
        <v>1228</v>
      </c>
      <c r="BM4" s="56">
        <v>27</v>
      </c>
      <c r="BN4" s="61">
        <v>4.5999999999999996</v>
      </c>
      <c r="BO4" s="59">
        <v>2</v>
      </c>
      <c r="BP4" s="59">
        <v>4</v>
      </c>
      <c r="BQ4" s="80">
        <v>3.75</v>
      </c>
      <c r="BR4" s="59">
        <v>5</v>
      </c>
      <c r="BS4" s="25">
        <v>4650</v>
      </c>
      <c r="BT4" s="26">
        <v>4682</v>
      </c>
      <c r="BU4" s="26">
        <v>47</v>
      </c>
      <c r="BV4" s="26">
        <v>10</v>
      </c>
      <c r="BW4" s="26">
        <v>592</v>
      </c>
      <c r="BX4" s="26">
        <v>386</v>
      </c>
      <c r="BY4" s="26">
        <v>74.2</v>
      </c>
      <c r="BZ4" s="78">
        <v>3.8</v>
      </c>
      <c r="CA4" s="78">
        <v>3.5</v>
      </c>
      <c r="CB4" s="78">
        <v>33.299999999999997</v>
      </c>
      <c r="CC4" s="26">
        <v>328</v>
      </c>
      <c r="CD4" s="26">
        <v>1927</v>
      </c>
      <c r="CE4" s="56">
        <v>45</v>
      </c>
      <c r="CF4" s="61">
        <v>7.3</v>
      </c>
      <c r="CG4" s="59">
        <v>1</v>
      </c>
      <c r="CH4" s="59">
        <v>10</v>
      </c>
      <c r="CI4" s="79">
        <v>3.73</v>
      </c>
      <c r="CJ4" s="60">
        <v>15</v>
      </c>
      <c r="CK4" s="25">
        <v>3228</v>
      </c>
      <c r="CL4" s="26">
        <v>3296</v>
      </c>
      <c r="CM4" s="26">
        <v>23</v>
      </c>
      <c r="CN4" s="26">
        <v>9</v>
      </c>
      <c r="CO4" s="26">
        <v>501</v>
      </c>
      <c r="CP4" s="26">
        <v>321</v>
      </c>
      <c r="CQ4" s="26">
        <v>75.3</v>
      </c>
      <c r="CR4" s="27">
        <v>1.9</v>
      </c>
      <c r="CS4" s="27">
        <v>3.4</v>
      </c>
      <c r="CT4" s="26">
        <v>27.9</v>
      </c>
      <c r="CU4" s="26">
        <v>341</v>
      </c>
      <c r="CV4" s="26">
        <v>1701</v>
      </c>
      <c r="CW4" s="56">
        <v>71</v>
      </c>
      <c r="CX4" s="61">
        <v>4.8</v>
      </c>
      <c r="CY4" s="59">
        <v>5</v>
      </c>
      <c r="CZ4" s="59">
        <v>11</v>
      </c>
      <c r="DA4" s="79">
        <v>2.38</v>
      </c>
      <c r="DB4" s="60">
        <v>15</v>
      </c>
      <c r="DC4" s="25">
        <v>3723</v>
      </c>
      <c r="DD4" s="26">
        <v>4029</v>
      </c>
      <c r="DE4" s="26">
        <v>25</v>
      </c>
      <c r="DF4" s="26">
        <v>7</v>
      </c>
      <c r="DG4" s="26">
        <v>486</v>
      </c>
      <c r="DH4" s="26">
        <v>324</v>
      </c>
      <c r="DI4" s="26">
        <v>78.599999999999994</v>
      </c>
      <c r="DJ4" s="78">
        <v>4.8</v>
      </c>
      <c r="DK4" s="78">
        <v>3.6</v>
      </c>
      <c r="DL4" s="78">
        <v>45.6</v>
      </c>
      <c r="DM4" s="26">
        <v>384</v>
      </c>
      <c r="DN4" s="26">
        <v>1274</v>
      </c>
      <c r="DO4" s="56">
        <v>83</v>
      </c>
      <c r="DP4" s="61">
        <v>4.5999999999999996</v>
      </c>
      <c r="DQ4" s="59">
        <v>8</v>
      </c>
      <c r="DR4" s="59">
        <v>8</v>
      </c>
      <c r="DS4" s="79">
        <v>2.2999999999999998</v>
      </c>
      <c r="DT4" s="60">
        <v>16</v>
      </c>
      <c r="DU4" s="25">
        <v>4313</v>
      </c>
      <c r="DV4" s="26">
        <v>4527</v>
      </c>
      <c r="DW4" s="26">
        <v>39</v>
      </c>
      <c r="DX4" s="26">
        <v>7</v>
      </c>
      <c r="DY4" s="26">
        <v>454</v>
      </c>
      <c r="DZ4" s="26">
        <v>305</v>
      </c>
      <c r="EA4" s="26">
        <v>76.5</v>
      </c>
      <c r="EB4" s="27">
        <v>6.3</v>
      </c>
      <c r="EC4" s="27">
        <v>3.3</v>
      </c>
      <c r="ED4" s="27">
        <v>50.7</v>
      </c>
      <c r="EE4" s="26">
        <v>336</v>
      </c>
      <c r="EF4" s="26">
        <v>2621</v>
      </c>
      <c r="EG4" s="56">
        <v>44</v>
      </c>
      <c r="EH4" s="73">
        <v>7.6</v>
      </c>
      <c r="EI4" s="59">
        <v>4</v>
      </c>
      <c r="EJ4" s="59">
        <v>11</v>
      </c>
      <c r="EK4" s="79">
        <v>3.95</v>
      </c>
      <c r="EL4" s="60">
        <v>14</v>
      </c>
      <c r="EN4" s="10">
        <v>2</v>
      </c>
      <c r="EO4" s="17" t="s">
        <v>79</v>
      </c>
      <c r="EP4" s="6">
        <v>1</v>
      </c>
      <c r="EQ4" s="49">
        <v>44439</v>
      </c>
    </row>
    <row r="5" spans="1:148" x14ac:dyDescent="0.2">
      <c r="A5" s="150">
        <v>3</v>
      </c>
      <c r="B5" s="151" t="s">
        <v>393</v>
      </c>
      <c r="C5" s="152">
        <v>7.7193749999999994</v>
      </c>
      <c r="D5" s="45" t="s">
        <v>84</v>
      </c>
      <c r="E5" s="14">
        <v>1</v>
      </c>
      <c r="F5" s="44">
        <v>37603</v>
      </c>
      <c r="G5" s="15">
        <v>22.805479452054794</v>
      </c>
      <c r="H5" s="15" t="s">
        <v>355</v>
      </c>
      <c r="I5" s="15">
        <v>22.386301369863013</v>
      </c>
      <c r="J5" s="15" t="s">
        <v>328</v>
      </c>
      <c r="K5" s="14">
        <v>74</v>
      </c>
      <c r="L5" s="14">
        <v>225</v>
      </c>
      <c r="M5" s="14">
        <v>4.4000000000000004</v>
      </c>
      <c r="N5" s="81">
        <v>3</v>
      </c>
      <c r="O5" s="167">
        <v>0</v>
      </c>
      <c r="P5" s="168">
        <v>8.0820027597082594E-3</v>
      </c>
      <c r="Q5" s="168">
        <v>8.1147540983606561E-2</v>
      </c>
      <c r="R5" s="168">
        <v>0.9199611147116008</v>
      </c>
      <c r="S5" s="168">
        <v>0.92222583794337776</v>
      </c>
      <c r="T5" s="169">
        <v>0.92222583794337776</v>
      </c>
      <c r="U5" s="169">
        <v>0.92222583794337776</v>
      </c>
      <c r="V5" s="169">
        <v>0.28868194842406875</v>
      </c>
      <c r="W5" s="169">
        <v>0.35906862745098039</v>
      </c>
      <c r="X5" s="169">
        <v>0.35906862745098039</v>
      </c>
      <c r="Y5" s="18">
        <v>0.35906862745098039</v>
      </c>
      <c r="Z5" s="19">
        <v>20.739726027397261</v>
      </c>
      <c r="AA5" s="20">
        <v>120.0609589508913</v>
      </c>
      <c r="AB5" s="71">
        <v>0.65614035087719302</v>
      </c>
      <c r="AC5" s="102">
        <v>13.824390243902439</v>
      </c>
      <c r="AD5" s="71">
        <v>0.73</v>
      </c>
      <c r="AE5" s="71">
        <v>9.0999999999999998E-2</v>
      </c>
      <c r="AF5" s="71">
        <v>2.5000000000000001E-2</v>
      </c>
      <c r="AG5" s="70">
        <v>0.52200000000000002</v>
      </c>
      <c r="AH5" s="20">
        <v>6.2</v>
      </c>
      <c r="AI5" s="20">
        <v>0.27131782945736432</v>
      </c>
      <c r="AJ5" s="76">
        <v>3.87</v>
      </c>
      <c r="AK5" s="21">
        <v>3</v>
      </c>
      <c r="AL5" s="21">
        <v>9</v>
      </c>
      <c r="AM5" s="21">
        <v>3</v>
      </c>
      <c r="AN5" s="21">
        <v>10</v>
      </c>
      <c r="AO5" s="21">
        <v>9</v>
      </c>
      <c r="AP5" s="21">
        <v>6</v>
      </c>
      <c r="AQ5" s="21">
        <v>10</v>
      </c>
      <c r="AR5" s="21">
        <v>6</v>
      </c>
      <c r="AS5" s="21">
        <v>9</v>
      </c>
      <c r="AT5" s="21">
        <v>9</v>
      </c>
      <c r="AU5" s="21">
        <v>3</v>
      </c>
      <c r="AV5" s="21">
        <v>0</v>
      </c>
      <c r="AW5" s="21">
        <v>10.77</v>
      </c>
      <c r="AX5" s="21">
        <v>10.77</v>
      </c>
      <c r="AY5" s="21">
        <v>1.2749999999999999</v>
      </c>
      <c r="AZ5" s="130">
        <v>0.63749999999999996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25">
        <v>41</v>
      </c>
      <c r="BT5" s="26">
        <v>5073</v>
      </c>
      <c r="BU5" s="26">
        <v>1</v>
      </c>
      <c r="BV5" s="26">
        <v>0</v>
      </c>
      <c r="BW5" s="26">
        <v>7</v>
      </c>
      <c r="BX5" s="26">
        <v>3</v>
      </c>
      <c r="BY5" s="26">
        <v>66.7</v>
      </c>
      <c r="BZ5" s="78">
        <v>14.3</v>
      </c>
      <c r="CA5" s="78">
        <v>0</v>
      </c>
      <c r="CB5" s="78">
        <v>100</v>
      </c>
      <c r="CC5" s="26">
        <v>66</v>
      </c>
      <c r="CD5" s="26">
        <v>2545</v>
      </c>
      <c r="CE5" s="56">
        <v>13</v>
      </c>
      <c r="CF5" s="61">
        <v>5.0999999999999996</v>
      </c>
      <c r="CG5" s="59">
        <v>0</v>
      </c>
      <c r="CH5" s="59">
        <v>3</v>
      </c>
      <c r="CI5" s="79">
        <v>3.46</v>
      </c>
      <c r="CJ5" s="60">
        <v>4</v>
      </c>
      <c r="CK5" s="25">
        <v>297</v>
      </c>
      <c r="CL5" s="26">
        <v>3660</v>
      </c>
      <c r="CM5" s="26">
        <v>5</v>
      </c>
      <c r="CN5" s="26">
        <v>3</v>
      </c>
      <c r="CO5" s="26">
        <v>53</v>
      </c>
      <c r="CP5" s="26">
        <v>31</v>
      </c>
      <c r="CQ5" s="26">
        <v>64</v>
      </c>
      <c r="CR5" s="27">
        <v>0</v>
      </c>
      <c r="CS5" s="27">
        <v>10.3</v>
      </c>
      <c r="CT5" s="26">
        <v>0</v>
      </c>
      <c r="CU5" s="26">
        <v>287</v>
      </c>
      <c r="CV5" s="26">
        <v>2739</v>
      </c>
      <c r="CW5" s="56">
        <v>29</v>
      </c>
      <c r="CX5" s="61">
        <v>9.9</v>
      </c>
      <c r="CY5" s="59">
        <v>1</v>
      </c>
      <c r="CZ5" s="59">
        <v>2</v>
      </c>
      <c r="DA5" s="79">
        <v>2.17</v>
      </c>
      <c r="DB5" s="60">
        <v>10</v>
      </c>
      <c r="DC5" s="25">
        <v>2839</v>
      </c>
      <c r="DD5" s="26">
        <v>3086</v>
      </c>
      <c r="DE5" s="26">
        <v>23</v>
      </c>
      <c r="DF5" s="26">
        <v>6</v>
      </c>
      <c r="DG5" s="26">
        <v>285</v>
      </c>
      <c r="DH5" s="26">
        <v>187</v>
      </c>
      <c r="DI5" s="26">
        <v>73</v>
      </c>
      <c r="DJ5" s="78">
        <v>9.1</v>
      </c>
      <c r="DK5" s="78">
        <v>2.8</v>
      </c>
      <c r="DL5" s="78">
        <v>52.2</v>
      </c>
      <c r="DM5" s="26">
        <v>806</v>
      </c>
      <c r="DN5" s="26">
        <v>2792</v>
      </c>
      <c r="DO5" s="56">
        <v>129</v>
      </c>
      <c r="DP5" s="61">
        <v>6.2</v>
      </c>
      <c r="DQ5" s="59">
        <v>12</v>
      </c>
      <c r="DR5" s="59">
        <v>35</v>
      </c>
      <c r="DS5" s="79">
        <v>3.87</v>
      </c>
      <c r="DT5" s="60">
        <v>35</v>
      </c>
      <c r="DU5" s="25">
        <v>2834</v>
      </c>
      <c r="DV5" s="26">
        <v>3073</v>
      </c>
      <c r="DW5" s="26">
        <v>16</v>
      </c>
      <c r="DX5" s="26">
        <v>11</v>
      </c>
      <c r="DY5" s="26">
        <v>324</v>
      </c>
      <c r="DZ5" s="26">
        <v>205</v>
      </c>
      <c r="EA5" s="26">
        <v>72.599999999999994</v>
      </c>
      <c r="EB5" s="27">
        <v>5.2</v>
      </c>
      <c r="EC5" s="27">
        <v>2.5</v>
      </c>
      <c r="ED5" s="27">
        <v>44.6</v>
      </c>
      <c r="EE5" s="26">
        <v>879</v>
      </c>
      <c r="EF5" s="26">
        <v>2448</v>
      </c>
      <c r="EG5" s="56">
        <v>150</v>
      </c>
      <c r="EH5" s="73">
        <v>5.9</v>
      </c>
      <c r="EI5" s="59">
        <v>20</v>
      </c>
      <c r="EJ5" s="59">
        <v>32</v>
      </c>
      <c r="EK5" s="79">
        <v>2.89</v>
      </c>
      <c r="EL5" s="60">
        <v>30</v>
      </c>
      <c r="EM5" s="52"/>
      <c r="EN5" s="4">
        <v>3</v>
      </c>
      <c r="EO5" s="17" t="s">
        <v>81</v>
      </c>
      <c r="EP5" s="6">
        <v>0.9</v>
      </c>
      <c r="EQ5" s="49">
        <v>44809</v>
      </c>
    </row>
    <row r="6" spans="1:148" x14ac:dyDescent="0.2">
      <c r="A6" s="150">
        <v>4</v>
      </c>
      <c r="B6" s="151" t="s">
        <v>394</v>
      </c>
      <c r="C6" s="152">
        <v>6.34821875</v>
      </c>
      <c r="D6" s="45" t="s">
        <v>134</v>
      </c>
      <c r="E6" s="14">
        <v>2</v>
      </c>
      <c r="F6" s="44">
        <v>36888</v>
      </c>
      <c r="G6" s="15">
        <v>24.764383561643836</v>
      </c>
      <c r="H6" s="15" t="s">
        <v>348</v>
      </c>
      <c r="I6" s="15">
        <v>24.345205479452055</v>
      </c>
      <c r="J6" s="15" t="s">
        <v>352</v>
      </c>
      <c r="K6" s="14">
        <v>72</v>
      </c>
      <c r="L6" s="14">
        <v>200</v>
      </c>
      <c r="M6" s="85">
        <v>4.9400000000000004</v>
      </c>
      <c r="N6" s="81">
        <v>3</v>
      </c>
      <c r="O6" s="167">
        <v>0.9986010072747622</v>
      </c>
      <c r="P6" s="168">
        <v>0.30373134328358209</v>
      </c>
      <c r="Q6" s="168">
        <v>0.96193353474320242</v>
      </c>
      <c r="R6" s="168">
        <v>0.86549846080985082</v>
      </c>
      <c r="S6" s="168">
        <v>0.98492205468949656</v>
      </c>
      <c r="T6" s="169">
        <v>0.99176153098212938</v>
      </c>
      <c r="U6" s="169">
        <v>0.99176153098212938</v>
      </c>
      <c r="V6" s="169">
        <v>0.18313253012048192</v>
      </c>
      <c r="W6" s="169">
        <v>0.12647554806070826</v>
      </c>
      <c r="X6" s="169">
        <v>0.15480403909059509</v>
      </c>
      <c r="Y6" s="18">
        <v>0.15480403909059509</v>
      </c>
      <c r="Z6" s="19">
        <v>18.690000000000001</v>
      </c>
      <c r="AA6" s="20">
        <v>67.166419196786308</v>
      </c>
      <c r="AB6" s="71">
        <v>0.72283813747228376</v>
      </c>
      <c r="AC6" s="102">
        <v>11.822085889570552</v>
      </c>
      <c r="AD6" s="71">
        <v>0.81900000000000006</v>
      </c>
      <c r="AE6" s="71">
        <v>5.5999999999999994E-2</v>
      </c>
      <c r="AF6" s="71">
        <v>1.1000000000000001E-2</v>
      </c>
      <c r="AG6" s="70">
        <v>0.56299999999999994</v>
      </c>
      <c r="AH6" s="20">
        <v>5.4</v>
      </c>
      <c r="AI6" s="20">
        <v>0.22580645161290322</v>
      </c>
      <c r="AJ6" s="76">
        <v>2.5</v>
      </c>
      <c r="AK6" s="21">
        <v>9</v>
      </c>
      <c r="AL6" s="21">
        <v>4</v>
      </c>
      <c r="AM6" s="21">
        <v>10</v>
      </c>
      <c r="AN6" s="21">
        <v>3</v>
      </c>
      <c r="AO6" s="21">
        <v>10</v>
      </c>
      <c r="AP6" s="21">
        <v>8</v>
      </c>
      <c r="AQ6" s="21">
        <v>6</v>
      </c>
      <c r="AR6" s="21">
        <v>4</v>
      </c>
      <c r="AS6" s="21">
        <v>6</v>
      </c>
      <c r="AT6" s="21">
        <v>5</v>
      </c>
      <c r="AU6" s="21">
        <v>3</v>
      </c>
      <c r="AV6" s="21">
        <v>0</v>
      </c>
      <c r="AW6" s="21">
        <v>10.059999999999999</v>
      </c>
      <c r="AX6" s="21">
        <v>8.048</v>
      </c>
      <c r="AY6" s="21">
        <v>0.78749999999999998</v>
      </c>
      <c r="AZ6" s="130">
        <v>0.39374999999999999</v>
      </c>
      <c r="BA6" s="104">
        <v>3569</v>
      </c>
      <c r="BB6" s="26">
        <v>3574</v>
      </c>
      <c r="BC6" s="26">
        <v>32</v>
      </c>
      <c r="BD6" s="26">
        <v>4</v>
      </c>
      <c r="BE6" s="26">
        <v>413</v>
      </c>
      <c r="BF6" s="26">
        <v>248</v>
      </c>
      <c r="BG6" s="26">
        <v>74.2</v>
      </c>
      <c r="BH6" s="78">
        <v>5.9</v>
      </c>
      <c r="BI6" s="78">
        <v>2.2999999999999998</v>
      </c>
      <c r="BJ6" s="78">
        <v>50</v>
      </c>
      <c r="BK6" s="26">
        <v>289</v>
      </c>
      <c r="BL6" s="26">
        <v>2239</v>
      </c>
      <c r="BM6" s="56">
        <v>54</v>
      </c>
      <c r="BN6" s="61">
        <v>5.4</v>
      </c>
      <c r="BO6" s="59">
        <v>2</v>
      </c>
      <c r="BP6" s="59">
        <v>7</v>
      </c>
      <c r="BQ6" s="80">
        <v>1.65</v>
      </c>
      <c r="BR6" s="59">
        <v>10</v>
      </c>
      <c r="BS6" s="25">
        <v>814</v>
      </c>
      <c r="BT6" s="26">
        <v>2680</v>
      </c>
      <c r="BU6" s="26">
        <v>9</v>
      </c>
      <c r="BV6" s="26">
        <v>3</v>
      </c>
      <c r="BW6" s="26">
        <v>102</v>
      </c>
      <c r="BX6" s="26">
        <v>70</v>
      </c>
      <c r="BY6" s="26">
        <v>77.599999999999994</v>
      </c>
      <c r="BZ6" s="78">
        <v>3.8</v>
      </c>
      <c r="CA6" s="78">
        <v>3.1</v>
      </c>
      <c r="CB6" s="78">
        <v>50</v>
      </c>
      <c r="CC6" s="26">
        <v>161</v>
      </c>
      <c r="CD6" s="26">
        <v>2678</v>
      </c>
      <c r="CE6" s="56">
        <v>18</v>
      </c>
      <c r="CF6" s="61">
        <v>8.9</v>
      </c>
      <c r="CG6" s="59">
        <v>2</v>
      </c>
      <c r="CH6" s="59">
        <v>0</v>
      </c>
      <c r="CI6" s="79">
        <v>1.61</v>
      </c>
      <c r="CJ6" s="60">
        <v>5</v>
      </c>
      <c r="CK6" s="25">
        <v>3184</v>
      </c>
      <c r="CL6" s="26">
        <v>3310</v>
      </c>
      <c r="CM6" s="26">
        <v>25</v>
      </c>
      <c r="CN6" s="26">
        <v>6</v>
      </c>
      <c r="CO6" s="26">
        <v>373</v>
      </c>
      <c r="CP6" s="26">
        <v>234</v>
      </c>
      <c r="CQ6" s="26">
        <v>72.599999999999994</v>
      </c>
      <c r="CR6" s="27">
        <v>5.6</v>
      </c>
      <c r="CS6" s="27">
        <v>1.1000000000000001</v>
      </c>
      <c r="CT6" s="26">
        <v>45.3</v>
      </c>
      <c r="CU6" s="26">
        <v>415</v>
      </c>
      <c r="CV6" s="26">
        <v>2994</v>
      </c>
      <c r="CW6" s="56">
        <v>69</v>
      </c>
      <c r="CX6" s="61">
        <v>6</v>
      </c>
      <c r="CY6" s="59">
        <v>6</v>
      </c>
      <c r="CZ6" s="59">
        <v>9</v>
      </c>
      <c r="DA6" s="79">
        <v>1.96</v>
      </c>
      <c r="DB6" s="60">
        <v>19</v>
      </c>
      <c r="DC6" s="25">
        <v>3655</v>
      </c>
      <c r="DD6" s="26">
        <v>4223</v>
      </c>
      <c r="DE6" s="26">
        <v>30</v>
      </c>
      <c r="DF6" s="26">
        <v>6</v>
      </c>
      <c r="DG6" s="26">
        <v>383</v>
      </c>
      <c r="DH6" s="26">
        <v>264</v>
      </c>
      <c r="DI6" s="26">
        <v>78.8</v>
      </c>
      <c r="DJ6" s="78">
        <v>5.2</v>
      </c>
      <c r="DK6" s="78">
        <v>2.6</v>
      </c>
      <c r="DL6" s="78">
        <v>53.3</v>
      </c>
      <c r="DM6" s="26">
        <v>456</v>
      </c>
      <c r="DN6" s="26">
        <v>2490</v>
      </c>
      <c r="DO6" s="56">
        <v>85</v>
      </c>
      <c r="DP6" s="61">
        <v>5.4</v>
      </c>
      <c r="DQ6" s="59">
        <v>12</v>
      </c>
      <c r="DR6" s="59">
        <v>16</v>
      </c>
      <c r="DS6" s="79">
        <v>2.29</v>
      </c>
      <c r="DT6" s="60">
        <v>13</v>
      </c>
      <c r="DU6" s="25">
        <v>3854</v>
      </c>
      <c r="DV6" s="26">
        <v>3913</v>
      </c>
      <c r="DW6" s="26">
        <v>30</v>
      </c>
      <c r="DX6" s="26">
        <v>6</v>
      </c>
      <c r="DY6" s="26">
        <v>451</v>
      </c>
      <c r="DZ6" s="26">
        <v>326</v>
      </c>
      <c r="EA6" s="26">
        <v>81.900000000000006</v>
      </c>
      <c r="EB6" s="27">
        <v>3.2</v>
      </c>
      <c r="EC6" s="27">
        <v>1.6</v>
      </c>
      <c r="ED6" s="27">
        <v>56.3</v>
      </c>
      <c r="EE6" s="26">
        <v>300</v>
      </c>
      <c r="EF6" s="26">
        <v>2372</v>
      </c>
      <c r="EG6" s="56">
        <v>62</v>
      </c>
      <c r="EH6" s="73">
        <v>4.8</v>
      </c>
      <c r="EI6" s="59">
        <v>7</v>
      </c>
      <c r="EJ6" s="59">
        <v>14</v>
      </c>
      <c r="EK6" s="79">
        <v>2.5</v>
      </c>
      <c r="EL6" s="60">
        <v>9</v>
      </c>
      <c r="EM6" s="52"/>
      <c r="EN6" s="4">
        <v>4</v>
      </c>
      <c r="EO6" s="17" t="s">
        <v>83</v>
      </c>
      <c r="EP6" s="6">
        <v>0.9</v>
      </c>
      <c r="EQ6" s="49">
        <v>45173</v>
      </c>
    </row>
    <row r="7" spans="1:148" x14ac:dyDescent="0.2">
      <c r="A7" s="150">
        <v>5</v>
      </c>
      <c r="B7" s="151" t="s">
        <v>392</v>
      </c>
      <c r="C7" s="152">
        <v>5.6174999999999997</v>
      </c>
      <c r="D7" s="45" t="s">
        <v>107</v>
      </c>
      <c r="E7" s="14">
        <v>4</v>
      </c>
      <c r="F7" s="44">
        <v>36431</v>
      </c>
      <c r="G7" s="15">
        <v>26.016438356164382</v>
      </c>
      <c r="H7" s="15" t="s">
        <v>348</v>
      </c>
      <c r="I7" s="15">
        <v>25.597260273972601</v>
      </c>
      <c r="J7" s="15" t="s">
        <v>331</v>
      </c>
      <c r="K7" s="14">
        <v>77</v>
      </c>
      <c r="L7" s="14">
        <v>225</v>
      </c>
      <c r="M7" s="14">
        <v>4.63</v>
      </c>
      <c r="N7" s="81">
        <v>2</v>
      </c>
      <c r="O7" s="167">
        <v>0.88218224027858383</v>
      </c>
      <c r="P7" s="168">
        <v>0.25538277511961721</v>
      </c>
      <c r="Q7" s="168">
        <v>0.32807731434384535</v>
      </c>
      <c r="R7" s="168">
        <v>0.25618131868131866</v>
      </c>
      <c r="S7" s="168">
        <v>0.92950771919603847</v>
      </c>
      <c r="T7" s="169">
        <v>0.92950771919603847</v>
      </c>
      <c r="U7" s="169">
        <v>0.83655694727643459</v>
      </c>
      <c r="V7" s="169">
        <v>9.5424836601307184E-2</v>
      </c>
      <c r="W7" s="169">
        <v>5.1222351571594875E-2</v>
      </c>
      <c r="X7" s="169">
        <v>7.3323594086451033E-2</v>
      </c>
      <c r="Y7" s="18">
        <v>6.5991234677805932E-2</v>
      </c>
      <c r="Z7" s="19">
        <v>20.942465753424656</v>
      </c>
      <c r="AA7" s="20">
        <v>97.923865722491826</v>
      </c>
      <c r="AB7" s="71">
        <v>0.62148337595907932</v>
      </c>
      <c r="AC7" s="102">
        <v>13.131687242798353</v>
      </c>
      <c r="AD7" s="71">
        <v>0.75099999999999989</v>
      </c>
      <c r="AE7" s="71">
        <v>5.0999999999999997E-2</v>
      </c>
      <c r="AF7" s="71">
        <v>1.8000000000000002E-2</v>
      </c>
      <c r="AG7" s="70">
        <v>0.47399999999999998</v>
      </c>
      <c r="AH7" s="20">
        <v>5.6</v>
      </c>
      <c r="AI7" s="20">
        <v>0.20512820512820512</v>
      </c>
      <c r="AJ7" s="76">
        <v>3.44</v>
      </c>
      <c r="AK7" s="21">
        <v>3</v>
      </c>
      <c r="AL7" s="21">
        <v>7</v>
      </c>
      <c r="AM7" s="21">
        <v>5</v>
      </c>
      <c r="AN7" s="21">
        <v>2</v>
      </c>
      <c r="AO7" s="21">
        <v>10</v>
      </c>
      <c r="AP7" s="21">
        <v>4</v>
      </c>
      <c r="AQ7" s="21">
        <v>2</v>
      </c>
      <c r="AR7" s="21">
        <v>5</v>
      </c>
      <c r="AS7" s="21">
        <v>5</v>
      </c>
      <c r="AT7" s="21">
        <v>7</v>
      </c>
      <c r="AU7" s="21">
        <v>6</v>
      </c>
      <c r="AV7" s="21">
        <v>0</v>
      </c>
      <c r="AW7" s="21">
        <v>8.18</v>
      </c>
      <c r="AX7" s="21">
        <v>6.1349999999999998</v>
      </c>
      <c r="AY7" s="21">
        <v>0.71250000000000002</v>
      </c>
      <c r="AZ7" s="130">
        <v>0</v>
      </c>
      <c r="BA7" s="103">
        <v>1520</v>
      </c>
      <c r="BB7" s="23">
        <v>1723</v>
      </c>
      <c r="BC7" s="23">
        <v>13</v>
      </c>
      <c r="BD7" s="23">
        <v>6</v>
      </c>
      <c r="BE7" s="23">
        <v>165</v>
      </c>
      <c r="BF7" s="23">
        <v>104</v>
      </c>
      <c r="BG7" s="23">
        <v>73.400000000000006</v>
      </c>
      <c r="BH7" s="74">
        <v>4</v>
      </c>
      <c r="BI7" s="74">
        <v>5.3</v>
      </c>
      <c r="BJ7" s="74">
        <v>42.3</v>
      </c>
      <c r="BK7" s="23">
        <v>326</v>
      </c>
      <c r="BL7" s="23">
        <v>1261</v>
      </c>
      <c r="BM7" s="55">
        <v>58</v>
      </c>
      <c r="BN7" s="61">
        <v>5.6</v>
      </c>
      <c r="BO7" s="61">
        <v>2</v>
      </c>
      <c r="BP7" s="61">
        <v>8</v>
      </c>
      <c r="BQ7" s="72">
        <v>3.24</v>
      </c>
      <c r="BR7" s="61">
        <v>10</v>
      </c>
      <c r="BS7" s="22">
        <v>854</v>
      </c>
      <c r="BT7" s="23">
        <v>3344</v>
      </c>
      <c r="BU7" s="23">
        <v>6</v>
      </c>
      <c r="BV7" s="23">
        <v>3</v>
      </c>
      <c r="BW7" s="23">
        <v>92</v>
      </c>
      <c r="BX7" s="23">
        <v>63</v>
      </c>
      <c r="BY7" s="23">
        <v>80.5</v>
      </c>
      <c r="BZ7" s="74">
        <v>2</v>
      </c>
      <c r="CA7" s="74">
        <v>2.7</v>
      </c>
      <c r="CB7" s="74">
        <v>63.6</v>
      </c>
      <c r="CC7" s="23">
        <v>73</v>
      </c>
      <c r="CD7" s="23">
        <v>2283</v>
      </c>
      <c r="CE7" s="55">
        <v>13</v>
      </c>
      <c r="CF7" s="61">
        <v>5.6</v>
      </c>
      <c r="CG7" s="61">
        <v>2</v>
      </c>
      <c r="CH7" s="61">
        <v>3</v>
      </c>
      <c r="CI7" s="73">
        <v>1.54</v>
      </c>
      <c r="CJ7" s="62">
        <v>2</v>
      </c>
      <c r="CK7" s="22">
        <v>1290</v>
      </c>
      <c r="CL7" s="23">
        <v>3932</v>
      </c>
      <c r="CM7" s="23">
        <v>7</v>
      </c>
      <c r="CN7" s="23">
        <v>4</v>
      </c>
      <c r="CO7" s="23">
        <v>179</v>
      </c>
      <c r="CP7" s="23">
        <v>107</v>
      </c>
      <c r="CQ7" s="23">
        <v>70.599999999999994</v>
      </c>
      <c r="CR7" s="24">
        <v>4.3</v>
      </c>
      <c r="CS7" s="24">
        <v>2.2999999999999998</v>
      </c>
      <c r="CT7" s="23">
        <v>48.3</v>
      </c>
      <c r="CU7" s="23">
        <v>313</v>
      </c>
      <c r="CV7" s="23">
        <v>2310</v>
      </c>
      <c r="CW7" s="55">
        <v>64</v>
      </c>
      <c r="CX7" s="61">
        <v>4.9000000000000004</v>
      </c>
      <c r="CY7" s="61">
        <v>4</v>
      </c>
      <c r="CZ7" s="61">
        <v>16</v>
      </c>
      <c r="DA7" s="73">
        <v>3.08</v>
      </c>
      <c r="DB7" s="62">
        <v>7</v>
      </c>
      <c r="DC7" s="22">
        <v>746</v>
      </c>
      <c r="DD7" s="23">
        <v>2912</v>
      </c>
      <c r="DE7" s="23">
        <v>7</v>
      </c>
      <c r="DF7" s="23">
        <v>4</v>
      </c>
      <c r="DG7" s="23">
        <v>110</v>
      </c>
      <c r="DH7" s="23">
        <v>67</v>
      </c>
      <c r="DI7" s="23">
        <v>69.900000000000006</v>
      </c>
      <c r="DJ7" s="74">
        <v>5.0999999999999996</v>
      </c>
      <c r="DK7" s="74">
        <v>4.9000000000000004</v>
      </c>
      <c r="DL7" s="74">
        <v>47.4</v>
      </c>
      <c r="DM7" s="23">
        <v>219</v>
      </c>
      <c r="DN7" s="23">
        <v>2295</v>
      </c>
      <c r="DO7" s="55">
        <v>39</v>
      </c>
      <c r="DP7" s="61">
        <v>5.6</v>
      </c>
      <c r="DQ7" s="61">
        <v>2</v>
      </c>
      <c r="DR7" s="61">
        <v>8</v>
      </c>
      <c r="DS7" s="73">
        <v>3.44</v>
      </c>
      <c r="DT7" s="62">
        <v>4</v>
      </c>
      <c r="DU7" s="22">
        <v>3191</v>
      </c>
      <c r="DV7" s="23">
        <v>3433</v>
      </c>
      <c r="DW7" s="23">
        <v>23</v>
      </c>
      <c r="DX7" s="23">
        <v>6</v>
      </c>
      <c r="DY7" s="23">
        <v>391</v>
      </c>
      <c r="DZ7" s="23">
        <v>243</v>
      </c>
      <c r="EA7" s="23">
        <v>75.099999999999994</v>
      </c>
      <c r="EB7" s="24">
        <v>5.0999999999999996</v>
      </c>
      <c r="EC7" s="24">
        <v>1.8</v>
      </c>
      <c r="ED7" s="24">
        <v>40</v>
      </c>
      <c r="EE7" s="23">
        <v>132</v>
      </c>
      <c r="EF7" s="23">
        <v>2577</v>
      </c>
      <c r="EG7" s="55">
        <v>30</v>
      </c>
      <c r="EH7" s="73">
        <v>4.4000000000000004</v>
      </c>
      <c r="EI7" s="61">
        <v>1</v>
      </c>
      <c r="EJ7" s="61">
        <v>2</v>
      </c>
      <c r="EK7" s="73">
        <v>1.9</v>
      </c>
      <c r="EL7" s="62">
        <v>2</v>
      </c>
      <c r="EM7" s="52"/>
      <c r="EN7" s="4">
        <v>5</v>
      </c>
      <c r="EO7" s="17" t="s">
        <v>85</v>
      </c>
      <c r="EP7" s="6">
        <v>0.85</v>
      </c>
      <c r="EQ7" s="49">
        <v>45539</v>
      </c>
    </row>
    <row r="8" spans="1:148" x14ac:dyDescent="0.2">
      <c r="A8" s="150">
        <v>6</v>
      </c>
      <c r="B8" s="151" t="s">
        <v>397</v>
      </c>
      <c r="C8" s="152">
        <v>4.9251249999999995</v>
      </c>
      <c r="D8" s="45" t="s">
        <v>110</v>
      </c>
      <c r="E8" s="14">
        <v>2</v>
      </c>
      <c r="F8" s="44">
        <v>37158</v>
      </c>
      <c r="G8" s="15">
        <v>24.024657534246575</v>
      </c>
      <c r="H8" s="15" t="s">
        <v>348</v>
      </c>
      <c r="I8" s="15">
        <v>23.605479452054794</v>
      </c>
      <c r="J8" s="15" t="s">
        <v>352</v>
      </c>
      <c r="K8" s="14">
        <v>76</v>
      </c>
      <c r="L8" s="14">
        <v>235</v>
      </c>
      <c r="M8" s="85">
        <v>4.5</v>
      </c>
      <c r="N8" s="81">
        <v>6</v>
      </c>
      <c r="O8" s="167">
        <v>0.6343564889606893</v>
      </c>
      <c r="P8" s="168">
        <v>0.12823483970645036</v>
      </c>
      <c r="Q8" s="168">
        <v>0.55412283678316931</v>
      </c>
      <c r="R8" s="168">
        <v>0.83891547049441784</v>
      </c>
      <c r="S8" s="168">
        <v>0.95128326996197721</v>
      </c>
      <c r="T8" s="169">
        <v>0.95128326996197721</v>
      </c>
      <c r="U8" s="169">
        <v>0.95128326996197721</v>
      </c>
      <c r="V8" s="169">
        <v>0.15288220551378445</v>
      </c>
      <c r="W8" s="169">
        <v>0.1177737881508079</v>
      </c>
      <c r="X8" s="169">
        <v>0.13532799683229618</v>
      </c>
      <c r="Y8" s="18">
        <v>0.13532799683229618</v>
      </c>
      <c r="Z8" s="19">
        <v>18.950684931506849</v>
      </c>
      <c r="AA8" s="20">
        <v>114.61667428745618</v>
      </c>
      <c r="AB8" s="71">
        <v>0.72813238770685584</v>
      </c>
      <c r="AC8" s="102">
        <v>12.996753246753247</v>
      </c>
      <c r="AD8" s="71">
        <v>0.79599999999999993</v>
      </c>
      <c r="AE8" s="71">
        <v>6.3E-2</v>
      </c>
      <c r="AF8" s="71">
        <v>3.1E-2</v>
      </c>
      <c r="AG8" s="70">
        <v>0.59599999999999997</v>
      </c>
      <c r="AH8" s="20">
        <v>5.8</v>
      </c>
      <c r="AI8" s="20">
        <v>9.375E-2</v>
      </c>
      <c r="AJ8" s="76">
        <v>1.67</v>
      </c>
      <c r="AK8" s="21">
        <v>8</v>
      </c>
      <c r="AL8" s="21">
        <v>6</v>
      </c>
      <c r="AM8" s="21">
        <v>9</v>
      </c>
      <c r="AN8" s="21">
        <v>4</v>
      </c>
      <c r="AO8" s="21">
        <v>6</v>
      </c>
      <c r="AP8" s="21">
        <v>9</v>
      </c>
      <c r="AQ8" s="21">
        <v>6</v>
      </c>
      <c r="AR8" s="21">
        <v>5</v>
      </c>
      <c r="AS8" s="21">
        <v>0</v>
      </c>
      <c r="AT8" s="21">
        <v>1</v>
      </c>
      <c r="AU8" s="21">
        <v>1</v>
      </c>
      <c r="AV8" s="21">
        <v>0</v>
      </c>
      <c r="AW8" s="21">
        <v>9.93</v>
      </c>
      <c r="AX8" s="21">
        <v>7.944</v>
      </c>
      <c r="AY8" s="21">
        <v>0.45</v>
      </c>
      <c r="AZ8" s="130">
        <v>0.22500000000000001</v>
      </c>
      <c r="BA8" s="104">
        <v>1178</v>
      </c>
      <c r="BB8" s="26">
        <v>1857</v>
      </c>
      <c r="BC8" s="26">
        <v>8</v>
      </c>
      <c r="BD8" s="26">
        <v>10</v>
      </c>
      <c r="BE8" s="26">
        <v>170</v>
      </c>
      <c r="BF8" s="26">
        <v>90</v>
      </c>
      <c r="BG8" s="26">
        <v>62.1</v>
      </c>
      <c r="BH8" s="78">
        <v>2.2000000000000002</v>
      </c>
      <c r="BI8" s="78">
        <v>4.8</v>
      </c>
      <c r="BJ8" s="78">
        <v>22.2</v>
      </c>
      <c r="BK8" s="26">
        <v>410</v>
      </c>
      <c r="BL8" s="26">
        <v>1641</v>
      </c>
      <c r="BM8" s="56">
        <v>73</v>
      </c>
      <c r="BN8" s="61">
        <v>5.6</v>
      </c>
      <c r="BO8" s="59">
        <v>3</v>
      </c>
      <c r="BP8" s="59">
        <v>5</v>
      </c>
      <c r="BQ8" s="80">
        <v>2.52</v>
      </c>
      <c r="BR8" s="59">
        <v>9</v>
      </c>
      <c r="BS8" s="25">
        <v>332</v>
      </c>
      <c r="BT8" s="26">
        <v>2589</v>
      </c>
      <c r="BU8" s="26">
        <v>1</v>
      </c>
      <c r="BV8" s="26">
        <v>1</v>
      </c>
      <c r="BW8" s="26">
        <v>55</v>
      </c>
      <c r="BX8" s="26">
        <v>30</v>
      </c>
      <c r="BY8" s="26">
        <v>57.4</v>
      </c>
      <c r="BZ8" s="78">
        <v>3.6</v>
      </c>
      <c r="CA8" s="78">
        <v>8.1999999999999993</v>
      </c>
      <c r="CB8" s="78">
        <v>25</v>
      </c>
      <c r="CC8" s="26">
        <v>205</v>
      </c>
      <c r="CD8" s="26">
        <v>2291</v>
      </c>
      <c r="CE8" s="56">
        <v>31</v>
      </c>
      <c r="CF8" s="61">
        <v>6.6</v>
      </c>
      <c r="CG8" s="59">
        <v>4</v>
      </c>
      <c r="CH8" s="59">
        <v>4</v>
      </c>
      <c r="CI8" s="79">
        <v>2.3199999999999998</v>
      </c>
      <c r="CJ8" s="60">
        <v>4</v>
      </c>
      <c r="CK8" s="25">
        <v>1633</v>
      </c>
      <c r="CL8" s="26">
        <v>2947</v>
      </c>
      <c r="CM8" s="26">
        <v>15</v>
      </c>
      <c r="CN8" s="26">
        <v>4</v>
      </c>
      <c r="CO8" s="26">
        <v>199</v>
      </c>
      <c r="CP8" s="26">
        <v>119</v>
      </c>
      <c r="CQ8" s="26">
        <v>67.599999999999994</v>
      </c>
      <c r="CR8" s="27">
        <v>6.3</v>
      </c>
      <c r="CS8" s="27">
        <v>4.0999999999999996</v>
      </c>
      <c r="CT8" s="26">
        <v>47.4</v>
      </c>
      <c r="CU8" s="26">
        <v>66</v>
      </c>
      <c r="CV8" s="26">
        <v>3051</v>
      </c>
      <c r="CW8" s="56">
        <v>35</v>
      </c>
      <c r="CX8" s="61">
        <v>1.9</v>
      </c>
      <c r="CY8" s="59">
        <v>3</v>
      </c>
      <c r="CZ8" s="59">
        <v>1</v>
      </c>
      <c r="DA8" s="79">
        <v>0.54</v>
      </c>
      <c r="DB8" s="60">
        <v>3</v>
      </c>
      <c r="DC8" s="25">
        <v>2630</v>
      </c>
      <c r="DD8" s="26">
        <v>3135</v>
      </c>
      <c r="DE8" s="26">
        <v>23</v>
      </c>
      <c r="DF8" s="26">
        <v>10</v>
      </c>
      <c r="DG8" s="26">
        <v>358</v>
      </c>
      <c r="DH8" s="26">
        <v>218</v>
      </c>
      <c r="DI8" s="26">
        <v>70.5</v>
      </c>
      <c r="DJ8" s="78">
        <v>4.3</v>
      </c>
      <c r="DK8" s="78">
        <v>3.5</v>
      </c>
      <c r="DL8" s="78">
        <v>34.799999999999997</v>
      </c>
      <c r="DM8" s="26">
        <v>427</v>
      </c>
      <c r="DN8" s="26">
        <v>2793</v>
      </c>
      <c r="DO8" s="56">
        <v>73</v>
      </c>
      <c r="DP8" s="61">
        <v>5.8</v>
      </c>
      <c r="DQ8" s="59">
        <v>9</v>
      </c>
      <c r="DR8" s="59">
        <v>6</v>
      </c>
      <c r="DS8" s="79">
        <v>1.67</v>
      </c>
      <c r="DT8" s="60">
        <v>14</v>
      </c>
      <c r="DU8" s="25">
        <v>4003</v>
      </c>
      <c r="DV8" s="26">
        <v>4208</v>
      </c>
      <c r="DW8" s="26">
        <v>35</v>
      </c>
      <c r="DX8" s="26">
        <v>10</v>
      </c>
      <c r="DY8" s="26">
        <v>423</v>
      </c>
      <c r="DZ8" s="26">
        <v>308</v>
      </c>
      <c r="EA8" s="26">
        <v>79.599999999999994</v>
      </c>
      <c r="EB8" s="27">
        <v>5</v>
      </c>
      <c r="EC8" s="27">
        <v>3.1</v>
      </c>
      <c r="ED8" s="27">
        <v>59.6</v>
      </c>
      <c r="EE8" s="26">
        <v>328</v>
      </c>
      <c r="EF8" s="26">
        <v>2785</v>
      </c>
      <c r="EG8" s="56">
        <v>96</v>
      </c>
      <c r="EH8" s="73">
        <v>3.4</v>
      </c>
      <c r="EI8" s="59">
        <v>7</v>
      </c>
      <c r="EJ8" s="59">
        <v>9</v>
      </c>
      <c r="EK8" s="79">
        <v>1.52</v>
      </c>
      <c r="EL8" s="60">
        <v>13</v>
      </c>
      <c r="EM8" s="52"/>
      <c r="EN8" s="4">
        <v>6</v>
      </c>
      <c r="EO8" s="17" t="s">
        <v>86</v>
      </c>
      <c r="EP8" s="6">
        <v>0.75</v>
      </c>
      <c r="EQ8" s="49"/>
    </row>
    <row r="9" spans="1:148" x14ac:dyDescent="0.2">
      <c r="A9" s="150">
        <v>7</v>
      </c>
      <c r="B9" s="151" t="s">
        <v>395</v>
      </c>
      <c r="C9" s="152">
        <v>4.60434375</v>
      </c>
      <c r="D9" s="45" t="s">
        <v>137</v>
      </c>
      <c r="E9" s="14">
        <v>3</v>
      </c>
      <c r="F9" s="44">
        <v>37294</v>
      </c>
      <c r="G9" s="15">
        <v>23.652054794520549</v>
      </c>
      <c r="H9" s="15" t="s">
        <v>349</v>
      </c>
      <c r="I9" s="15">
        <v>23.232876712328768</v>
      </c>
      <c r="J9" s="15" t="s">
        <v>352</v>
      </c>
      <c r="K9" s="14">
        <v>74</v>
      </c>
      <c r="L9" s="14">
        <v>215</v>
      </c>
      <c r="M9" s="85">
        <v>4.75</v>
      </c>
      <c r="N9" s="81">
        <v>5</v>
      </c>
      <c r="O9" s="167">
        <v>0</v>
      </c>
      <c r="P9" s="168">
        <v>1</v>
      </c>
      <c r="Q9" s="168">
        <v>0.97069502074688796</v>
      </c>
      <c r="R9" s="168">
        <v>0.91343705799151342</v>
      </c>
      <c r="S9" s="168">
        <v>1</v>
      </c>
      <c r="T9" s="169">
        <v>1</v>
      </c>
      <c r="U9" s="169">
        <v>0.9</v>
      </c>
      <c r="V9" s="169">
        <v>0.2836826347305389</v>
      </c>
      <c r="W9" s="169">
        <v>0.24918300653594772</v>
      </c>
      <c r="X9" s="169">
        <v>0.26643282063324331</v>
      </c>
      <c r="Y9" s="18">
        <v>0.23978953856991897</v>
      </c>
      <c r="Z9" s="19">
        <v>19.575342465753426</v>
      </c>
      <c r="AA9" s="20">
        <v>84.46835122505199</v>
      </c>
      <c r="AB9" s="71">
        <v>0.73388773388773387</v>
      </c>
      <c r="AC9" s="102">
        <v>11.708215297450424</v>
      </c>
      <c r="AD9" s="71">
        <v>0.81799999999999995</v>
      </c>
      <c r="AE9" s="71">
        <v>0.05</v>
      </c>
      <c r="AF9" s="71">
        <v>1.3000000000000001E-2</v>
      </c>
      <c r="AG9" s="70">
        <v>0.49299999999999999</v>
      </c>
      <c r="AH9" s="20">
        <v>6.3</v>
      </c>
      <c r="AI9" s="20">
        <v>0.33333333333333331</v>
      </c>
      <c r="AJ9" s="76">
        <v>3.64</v>
      </c>
      <c r="AK9" s="21">
        <v>6</v>
      </c>
      <c r="AL9" s="21">
        <v>4</v>
      </c>
      <c r="AM9" s="21">
        <v>10</v>
      </c>
      <c r="AN9" s="21">
        <v>2</v>
      </c>
      <c r="AO9" s="21">
        <v>10</v>
      </c>
      <c r="AP9" s="21">
        <v>4</v>
      </c>
      <c r="AQ9" s="21">
        <v>9</v>
      </c>
      <c r="AR9" s="21">
        <v>6</v>
      </c>
      <c r="AS9" s="21">
        <v>10</v>
      </c>
      <c r="AT9" s="21">
        <v>8</v>
      </c>
      <c r="AU9" s="21">
        <v>1</v>
      </c>
      <c r="AV9" s="21">
        <v>0</v>
      </c>
      <c r="AW9" s="21">
        <v>8.879999999999999</v>
      </c>
      <c r="AX9" s="21">
        <v>7.1039999999999992</v>
      </c>
      <c r="AY9" s="21">
        <v>1.2375</v>
      </c>
      <c r="AZ9" s="130">
        <v>0.61875000000000002</v>
      </c>
      <c r="BA9" s="104"/>
      <c r="BB9" s="26">
        <v>1</v>
      </c>
      <c r="BC9" s="26"/>
      <c r="BD9" s="26"/>
      <c r="BE9" s="26"/>
      <c r="BF9" s="26"/>
      <c r="BG9" s="26"/>
      <c r="BH9" s="78"/>
      <c r="BI9" s="78"/>
      <c r="BJ9" s="78"/>
      <c r="BK9" s="26"/>
      <c r="BL9" s="26">
        <v>1</v>
      </c>
      <c r="BM9" s="56"/>
      <c r="BN9" s="61"/>
      <c r="BO9" s="59"/>
      <c r="BP9" s="59"/>
      <c r="BQ9" s="80"/>
      <c r="BR9" s="59"/>
      <c r="BS9" s="25">
        <v>3232</v>
      </c>
      <c r="BT9" s="26">
        <v>3232</v>
      </c>
      <c r="BU9" s="26">
        <v>30</v>
      </c>
      <c r="BV9" s="26">
        <v>8</v>
      </c>
      <c r="BW9" s="26">
        <v>419</v>
      </c>
      <c r="BX9" s="26">
        <v>273</v>
      </c>
      <c r="BY9" s="26">
        <v>77</v>
      </c>
      <c r="BZ9" s="78">
        <v>5</v>
      </c>
      <c r="CA9" s="78">
        <v>2.1</v>
      </c>
      <c r="CB9" s="78">
        <v>50.7</v>
      </c>
      <c r="CC9" s="26">
        <v>282</v>
      </c>
      <c r="CD9" s="26">
        <v>1468</v>
      </c>
      <c r="CE9" s="56">
        <v>72</v>
      </c>
      <c r="CF9" s="61">
        <v>3.9</v>
      </c>
      <c r="CG9" s="59">
        <v>3</v>
      </c>
      <c r="CH9" s="59">
        <v>10</v>
      </c>
      <c r="CI9" s="79">
        <v>2.76</v>
      </c>
      <c r="CJ9" s="60">
        <v>9</v>
      </c>
      <c r="CK9" s="25">
        <v>3743</v>
      </c>
      <c r="CL9" s="26">
        <v>3856</v>
      </c>
      <c r="CM9" s="26">
        <v>40</v>
      </c>
      <c r="CN9" s="26">
        <v>6</v>
      </c>
      <c r="CO9" s="26">
        <v>493</v>
      </c>
      <c r="CP9" s="26">
        <v>348</v>
      </c>
      <c r="CQ9" s="26">
        <v>81.400000000000006</v>
      </c>
      <c r="CR9" s="27">
        <v>3.2</v>
      </c>
      <c r="CS9" s="27">
        <v>2</v>
      </c>
      <c r="CT9" s="26">
        <v>44.8</v>
      </c>
      <c r="CU9" s="26">
        <v>373</v>
      </c>
      <c r="CV9" s="26">
        <v>2143</v>
      </c>
      <c r="CW9" s="56">
        <v>62</v>
      </c>
      <c r="CX9" s="61">
        <v>6</v>
      </c>
      <c r="CY9" s="59">
        <v>6</v>
      </c>
      <c r="CZ9" s="59">
        <v>19</v>
      </c>
      <c r="DA9" s="79">
        <v>3.48</v>
      </c>
      <c r="DB9" s="60">
        <v>13</v>
      </c>
      <c r="DC9" s="25">
        <v>3229</v>
      </c>
      <c r="DD9" s="26">
        <v>3535</v>
      </c>
      <c r="DE9" s="26">
        <v>27</v>
      </c>
      <c r="DF9" s="26">
        <v>3</v>
      </c>
      <c r="DG9" s="26">
        <v>435</v>
      </c>
      <c r="DH9" s="26">
        <v>298</v>
      </c>
      <c r="DI9" s="26">
        <v>79.2</v>
      </c>
      <c r="DJ9" s="78">
        <v>5</v>
      </c>
      <c r="DK9" s="78">
        <v>1.3</v>
      </c>
      <c r="DL9" s="78">
        <v>42.9</v>
      </c>
      <c r="DM9" s="26">
        <v>379</v>
      </c>
      <c r="DN9" s="26">
        <v>1336</v>
      </c>
      <c r="DO9" s="56">
        <v>60</v>
      </c>
      <c r="DP9" s="61">
        <v>6.3</v>
      </c>
      <c r="DQ9" s="59">
        <v>4</v>
      </c>
      <c r="DR9" s="59">
        <v>20</v>
      </c>
      <c r="DS9" s="79">
        <v>3.58</v>
      </c>
      <c r="DT9" s="60">
        <v>15</v>
      </c>
      <c r="DU9" s="25">
        <v>4133</v>
      </c>
      <c r="DV9" s="26">
        <v>4133</v>
      </c>
      <c r="DW9" s="26">
        <v>37</v>
      </c>
      <c r="DX9" s="26">
        <v>10</v>
      </c>
      <c r="DY9" s="26">
        <v>481</v>
      </c>
      <c r="DZ9" s="26">
        <v>353</v>
      </c>
      <c r="EA9" s="26">
        <v>81.8</v>
      </c>
      <c r="EB9" s="27">
        <v>5</v>
      </c>
      <c r="EC9" s="27">
        <v>1.3</v>
      </c>
      <c r="ED9" s="27">
        <v>49.3</v>
      </c>
      <c r="EE9" s="26">
        <v>305</v>
      </c>
      <c r="EF9" s="26">
        <v>1224</v>
      </c>
      <c r="EG9" s="56">
        <v>64</v>
      </c>
      <c r="EH9" s="73">
        <v>4.8</v>
      </c>
      <c r="EI9" s="59">
        <v>4</v>
      </c>
      <c r="EJ9" s="59">
        <v>10</v>
      </c>
      <c r="EK9" s="79">
        <v>3.64</v>
      </c>
      <c r="EL9" s="60">
        <v>12</v>
      </c>
      <c r="EM9" s="52"/>
      <c r="EN9" s="4">
        <v>7</v>
      </c>
      <c r="EO9" s="17" t="s">
        <v>88</v>
      </c>
      <c r="EP9" s="6">
        <v>0.75</v>
      </c>
    </row>
    <row r="10" spans="1:148" x14ac:dyDescent="0.2">
      <c r="A10" s="150">
        <v>8</v>
      </c>
      <c r="B10" s="151" t="s">
        <v>400</v>
      </c>
      <c r="C10" s="152">
        <v>4.2687499999999998</v>
      </c>
      <c r="D10" s="45" t="s">
        <v>310</v>
      </c>
      <c r="E10" s="14">
        <v>11</v>
      </c>
      <c r="F10" s="44">
        <v>37060</v>
      </c>
      <c r="G10" s="15">
        <v>24.293150684931508</v>
      </c>
      <c r="H10" s="15" t="s">
        <v>348</v>
      </c>
      <c r="I10" s="15">
        <v>23.873972602739727</v>
      </c>
      <c r="J10" s="15" t="s">
        <v>327</v>
      </c>
      <c r="K10" s="14">
        <v>73</v>
      </c>
      <c r="L10" s="14">
        <v>212</v>
      </c>
      <c r="M10" s="85">
        <v>4.62</v>
      </c>
      <c r="N10" s="81">
        <v>6</v>
      </c>
      <c r="O10" s="167">
        <v>0.28979591836734692</v>
      </c>
      <c r="P10" s="168">
        <v>0.63809102960671671</v>
      </c>
      <c r="Q10" s="168">
        <v>0.97486446525381965</v>
      </c>
      <c r="R10" s="168">
        <v>0.9049029285949326</v>
      </c>
      <c r="S10" s="168">
        <v>0.90546569994422754</v>
      </c>
      <c r="T10" s="169">
        <v>0.94016508259902354</v>
      </c>
      <c r="U10" s="169">
        <v>0.51709079542946301</v>
      </c>
      <c r="V10" s="169">
        <v>0.19409395973154361</v>
      </c>
      <c r="W10" s="169">
        <v>0.22823383084577115</v>
      </c>
      <c r="X10" s="169">
        <v>0.22823383084577115</v>
      </c>
      <c r="Y10" s="18">
        <v>0.12552860696517415</v>
      </c>
      <c r="Z10" s="19">
        <v>20.216438356164385</v>
      </c>
      <c r="AA10" s="20">
        <v>93.067479944952836</v>
      </c>
      <c r="AB10" s="71">
        <v>0.72881355932203384</v>
      </c>
      <c r="AC10" s="102">
        <v>12.585271317829458</v>
      </c>
      <c r="AD10" s="71">
        <v>0.78400000000000003</v>
      </c>
      <c r="AE10" s="71">
        <v>8.900000000000001E-2</v>
      </c>
      <c r="AF10" s="71">
        <v>1.3000000000000001E-2</v>
      </c>
      <c r="AG10" s="70">
        <v>0.60899999999999999</v>
      </c>
      <c r="AH10" s="20">
        <v>5.7</v>
      </c>
      <c r="AI10" s="20">
        <v>0.109375</v>
      </c>
      <c r="AJ10" s="76">
        <v>2.16</v>
      </c>
      <c r="AK10" s="21">
        <v>4</v>
      </c>
      <c r="AL10" s="21">
        <v>5</v>
      </c>
      <c r="AM10" s="21">
        <v>8</v>
      </c>
      <c r="AN10" s="21">
        <v>9</v>
      </c>
      <c r="AO10" s="21">
        <v>10</v>
      </c>
      <c r="AP10" s="21">
        <v>10</v>
      </c>
      <c r="AQ10" s="21">
        <v>5</v>
      </c>
      <c r="AR10" s="21">
        <v>5</v>
      </c>
      <c r="AS10" s="21">
        <v>1</v>
      </c>
      <c r="AT10" s="21">
        <v>3</v>
      </c>
      <c r="AU10" s="21">
        <v>1</v>
      </c>
      <c r="AV10" s="21">
        <v>0</v>
      </c>
      <c r="AW10" s="21">
        <v>11.95</v>
      </c>
      <c r="AX10" s="21">
        <v>8.9624999999999986</v>
      </c>
      <c r="AY10" s="21">
        <v>0.52500000000000002</v>
      </c>
      <c r="AZ10" s="130">
        <v>0.52500000000000002</v>
      </c>
      <c r="BA10" s="104">
        <v>355</v>
      </c>
      <c r="BB10" s="26">
        <v>1225</v>
      </c>
      <c r="BC10" s="26">
        <v>2</v>
      </c>
      <c r="BD10" s="26">
        <v>3</v>
      </c>
      <c r="BE10" s="26">
        <v>59</v>
      </c>
      <c r="BF10" s="26">
        <v>30</v>
      </c>
      <c r="BG10" s="26">
        <v>63.6</v>
      </c>
      <c r="BH10" s="78">
        <v>6.2</v>
      </c>
      <c r="BI10" s="78">
        <v>3.6</v>
      </c>
      <c r="BJ10" s="78">
        <v>25</v>
      </c>
      <c r="BK10" s="26">
        <v>192</v>
      </c>
      <c r="BL10" s="26">
        <v>2231</v>
      </c>
      <c r="BM10" s="56">
        <v>53</v>
      </c>
      <c r="BN10" s="61">
        <v>3.6</v>
      </c>
      <c r="BO10" s="59">
        <v>4</v>
      </c>
      <c r="BP10" s="59">
        <v>4</v>
      </c>
      <c r="BQ10" s="80">
        <v>1.75</v>
      </c>
      <c r="BR10" s="59">
        <v>4</v>
      </c>
      <c r="BS10" s="25">
        <v>1444</v>
      </c>
      <c r="BT10" s="26">
        <v>2263</v>
      </c>
      <c r="BU10" s="26">
        <v>14</v>
      </c>
      <c r="BV10" s="26">
        <v>3</v>
      </c>
      <c r="BW10" s="26">
        <v>152</v>
      </c>
      <c r="BX10" s="26">
        <v>103</v>
      </c>
      <c r="BY10" s="26">
        <v>74.099999999999994</v>
      </c>
      <c r="BZ10" s="78">
        <v>5</v>
      </c>
      <c r="CA10" s="78">
        <v>2.1</v>
      </c>
      <c r="CB10" s="78">
        <v>40.5</v>
      </c>
      <c r="CC10" s="26">
        <v>303</v>
      </c>
      <c r="CD10" s="26">
        <v>4310</v>
      </c>
      <c r="CE10" s="56">
        <v>66</v>
      </c>
      <c r="CF10" s="61">
        <v>4.3</v>
      </c>
      <c r="CG10" s="59">
        <v>4</v>
      </c>
      <c r="CH10" s="59">
        <v>2</v>
      </c>
      <c r="CI10" s="79">
        <v>2.02</v>
      </c>
      <c r="CJ10" s="60">
        <v>9</v>
      </c>
      <c r="CK10" s="25">
        <v>1978</v>
      </c>
      <c r="CL10" s="26">
        <v>2029</v>
      </c>
      <c r="CM10" s="26">
        <v>13</v>
      </c>
      <c r="CN10" s="26">
        <v>5</v>
      </c>
      <c r="CO10" s="26">
        <v>243</v>
      </c>
      <c r="CP10" s="26">
        <v>160</v>
      </c>
      <c r="CQ10" s="26">
        <v>72.7</v>
      </c>
      <c r="CR10" s="27">
        <v>5.0999999999999996</v>
      </c>
      <c r="CS10" s="27">
        <v>4.5999999999999996</v>
      </c>
      <c r="CT10" s="26">
        <v>45.9</v>
      </c>
      <c r="CU10" s="26">
        <v>637</v>
      </c>
      <c r="CV10" s="26">
        <v>4076</v>
      </c>
      <c r="CW10" s="56">
        <v>122</v>
      </c>
      <c r="CX10" s="61">
        <v>5.2</v>
      </c>
      <c r="CY10" s="59">
        <v>15</v>
      </c>
      <c r="CZ10" s="59">
        <v>9</v>
      </c>
      <c r="DA10" s="79">
        <v>1.72</v>
      </c>
      <c r="DB10" s="60">
        <v>19</v>
      </c>
      <c r="DC10" s="25">
        <v>2750</v>
      </c>
      <c r="DD10" s="26">
        <v>3039</v>
      </c>
      <c r="DE10" s="26">
        <v>19</v>
      </c>
      <c r="DF10" s="26">
        <v>4</v>
      </c>
      <c r="DG10" s="26">
        <v>294</v>
      </c>
      <c r="DH10" s="26">
        <v>210</v>
      </c>
      <c r="DI10" s="26">
        <v>78.400000000000006</v>
      </c>
      <c r="DJ10" s="78">
        <v>8.9</v>
      </c>
      <c r="DK10" s="78">
        <v>1.3</v>
      </c>
      <c r="DL10" s="78">
        <v>60.9</v>
      </c>
      <c r="DM10" s="26">
        <v>723</v>
      </c>
      <c r="DN10" s="26">
        <v>3725</v>
      </c>
      <c r="DO10" s="56">
        <v>126</v>
      </c>
      <c r="DP10" s="61">
        <v>5.7</v>
      </c>
      <c r="DQ10" s="59">
        <v>13</v>
      </c>
      <c r="DR10" s="59">
        <v>11</v>
      </c>
      <c r="DS10" s="79">
        <v>2.16</v>
      </c>
      <c r="DT10" s="60">
        <v>27</v>
      </c>
      <c r="DU10" s="25">
        <v>3247</v>
      </c>
      <c r="DV10" s="26">
        <v>3586</v>
      </c>
      <c r="DW10" s="26">
        <v>33</v>
      </c>
      <c r="DX10" s="26">
        <v>4</v>
      </c>
      <c r="DY10" s="26">
        <v>354</v>
      </c>
      <c r="DZ10" s="26">
        <v>258</v>
      </c>
      <c r="EA10" s="26">
        <v>77.7</v>
      </c>
      <c r="EB10" s="27">
        <v>5.5</v>
      </c>
      <c r="EC10" s="27">
        <v>2.2999999999999998</v>
      </c>
      <c r="ED10" s="27">
        <v>51.7</v>
      </c>
      <c r="EE10" s="26">
        <v>734</v>
      </c>
      <c r="EF10" s="26">
        <v>3216</v>
      </c>
      <c r="EG10" s="56">
        <v>128</v>
      </c>
      <c r="EH10" s="73">
        <v>5.7</v>
      </c>
      <c r="EI10" s="59">
        <v>12</v>
      </c>
      <c r="EJ10" s="59">
        <v>14</v>
      </c>
      <c r="EK10" s="79">
        <v>2</v>
      </c>
      <c r="EL10" s="60">
        <v>22</v>
      </c>
      <c r="EM10" s="52"/>
      <c r="EN10" s="4">
        <v>8</v>
      </c>
      <c r="EO10" s="17" t="s">
        <v>90</v>
      </c>
      <c r="EP10" s="6">
        <v>0.65</v>
      </c>
    </row>
    <row r="11" spans="1:148" x14ac:dyDescent="0.2">
      <c r="A11" s="150">
        <v>9</v>
      </c>
      <c r="B11" s="151" t="s">
        <v>399</v>
      </c>
      <c r="C11" s="152">
        <v>4.1300000000000008</v>
      </c>
      <c r="D11" s="45" t="s">
        <v>100</v>
      </c>
      <c r="E11" s="14">
        <v>1</v>
      </c>
      <c r="F11" s="44">
        <v>36866</v>
      </c>
      <c r="G11" s="15">
        <v>24.824657534246576</v>
      </c>
      <c r="H11" s="15" t="s">
        <v>348</v>
      </c>
      <c r="I11" s="15">
        <v>24.405479452054795</v>
      </c>
      <c r="J11" s="15" t="s">
        <v>331</v>
      </c>
      <c r="K11" s="14">
        <v>74</v>
      </c>
      <c r="L11" s="14">
        <v>216</v>
      </c>
      <c r="M11" s="85">
        <v>5.03</v>
      </c>
      <c r="N11" s="81">
        <v>6</v>
      </c>
      <c r="O11" s="167">
        <v>0.97711128650355172</v>
      </c>
      <c r="P11" s="168">
        <v>0.94044188280499519</v>
      </c>
      <c r="Q11" s="168">
        <v>0.88912133891213385</v>
      </c>
      <c r="R11" s="168">
        <v>0.93539054966248791</v>
      </c>
      <c r="S11" s="168">
        <v>0.70093043863535665</v>
      </c>
      <c r="T11" s="169">
        <v>0.83902086256945418</v>
      </c>
      <c r="U11" s="169">
        <v>0.83902086256945418</v>
      </c>
      <c r="V11" s="169">
        <v>4.5586808923375362E-2</v>
      </c>
      <c r="W11" s="169">
        <v>8.8089330024813894E-2</v>
      </c>
      <c r="X11" s="169">
        <v>8.8089330024813894E-2</v>
      </c>
      <c r="Y11" s="18">
        <v>8.8089330024813894E-2</v>
      </c>
      <c r="Z11" s="19">
        <v>19.75068493150685</v>
      </c>
      <c r="AA11" s="20">
        <v>67.485707707053066</v>
      </c>
      <c r="AB11" s="71">
        <v>0.76595744680851063</v>
      </c>
      <c r="AC11" s="102">
        <v>10.986111111111111</v>
      </c>
      <c r="AD11" s="71">
        <v>0.82400000000000007</v>
      </c>
      <c r="AE11" s="71">
        <v>6.6000000000000003E-2</v>
      </c>
      <c r="AF11" s="71">
        <v>1.3999999999999999E-2</v>
      </c>
      <c r="AG11" s="70">
        <v>0.47200000000000003</v>
      </c>
      <c r="AH11" s="20">
        <v>3.9</v>
      </c>
      <c r="AI11" s="20">
        <v>7.4999999999999997E-2</v>
      </c>
      <c r="AJ11" s="76">
        <v>2.1800000000000002</v>
      </c>
      <c r="AK11" s="21">
        <v>6</v>
      </c>
      <c r="AL11" s="21">
        <v>2</v>
      </c>
      <c r="AM11" s="21">
        <v>10</v>
      </c>
      <c r="AN11" s="21">
        <v>5</v>
      </c>
      <c r="AO11" s="21">
        <v>10</v>
      </c>
      <c r="AP11" s="21">
        <v>4</v>
      </c>
      <c r="AQ11" s="21">
        <v>3</v>
      </c>
      <c r="AR11" s="21">
        <v>1</v>
      </c>
      <c r="AS11" s="21">
        <v>0</v>
      </c>
      <c r="AT11" s="21">
        <v>3</v>
      </c>
      <c r="AU11" s="21">
        <v>1</v>
      </c>
      <c r="AV11" s="21">
        <v>0</v>
      </c>
      <c r="AW11" s="21">
        <v>9.08</v>
      </c>
      <c r="AX11" s="21">
        <v>6.8100000000000005</v>
      </c>
      <c r="AY11" s="21">
        <v>0.26250000000000001</v>
      </c>
      <c r="AZ11" s="130">
        <v>0</v>
      </c>
      <c r="BA11" s="104">
        <v>1238</v>
      </c>
      <c r="BB11" s="26">
        <v>1267</v>
      </c>
      <c r="BC11" s="26">
        <v>9</v>
      </c>
      <c r="BD11" s="26">
        <v>5</v>
      </c>
      <c r="BE11" s="26">
        <v>194</v>
      </c>
      <c r="BF11" s="26">
        <v>118</v>
      </c>
      <c r="BG11" s="26">
        <v>71</v>
      </c>
      <c r="BH11" s="78">
        <v>4.5</v>
      </c>
      <c r="BI11" s="78">
        <v>2.2000000000000002</v>
      </c>
      <c r="BJ11" s="78">
        <v>38.9</v>
      </c>
      <c r="BK11" s="26">
        <v>109</v>
      </c>
      <c r="BL11" s="26">
        <v>1227</v>
      </c>
      <c r="BM11" s="56">
        <v>27</v>
      </c>
      <c r="BN11" s="61">
        <v>4</v>
      </c>
      <c r="BO11" s="59">
        <v>2</v>
      </c>
      <c r="BP11" s="59">
        <v>0</v>
      </c>
      <c r="BQ11" s="80">
        <v>1</v>
      </c>
      <c r="BR11" s="59">
        <v>3</v>
      </c>
      <c r="BS11" s="25">
        <v>1958</v>
      </c>
      <c r="BT11" s="26">
        <v>2082</v>
      </c>
      <c r="BU11" s="26">
        <v>10</v>
      </c>
      <c r="BV11" s="26">
        <v>11</v>
      </c>
      <c r="BW11" s="26">
        <v>286</v>
      </c>
      <c r="BX11" s="26">
        <v>169</v>
      </c>
      <c r="BY11" s="26">
        <v>69.7</v>
      </c>
      <c r="BZ11" s="78">
        <v>4.3</v>
      </c>
      <c r="CA11" s="78">
        <v>5.2</v>
      </c>
      <c r="CB11" s="78">
        <v>34.1</v>
      </c>
      <c r="CC11" s="26">
        <v>70</v>
      </c>
      <c r="CD11" s="26">
        <v>2872</v>
      </c>
      <c r="CE11" s="56">
        <v>33</v>
      </c>
      <c r="CF11" s="61">
        <v>2.1</v>
      </c>
      <c r="CG11" s="59">
        <v>4</v>
      </c>
      <c r="CH11" s="59">
        <v>0</v>
      </c>
      <c r="CI11" s="79">
        <v>0.82</v>
      </c>
      <c r="CJ11" s="60">
        <v>3</v>
      </c>
      <c r="CK11" s="25">
        <v>2125</v>
      </c>
      <c r="CL11" s="26">
        <v>2390</v>
      </c>
      <c r="CM11" s="26">
        <v>19</v>
      </c>
      <c r="CN11" s="26">
        <v>10</v>
      </c>
      <c r="CO11" s="26">
        <v>287</v>
      </c>
      <c r="CP11" s="26">
        <v>164</v>
      </c>
      <c r="CQ11" s="26">
        <v>66.8</v>
      </c>
      <c r="CR11" s="27">
        <v>6.6</v>
      </c>
      <c r="CS11" s="27">
        <v>3.2</v>
      </c>
      <c r="CT11" s="26">
        <v>47.2</v>
      </c>
      <c r="CU11" s="26">
        <v>94</v>
      </c>
      <c r="CV11" s="26">
        <v>2507</v>
      </c>
      <c r="CW11" s="56">
        <v>30</v>
      </c>
      <c r="CX11" s="61">
        <v>3.1</v>
      </c>
      <c r="CY11" s="59">
        <v>2</v>
      </c>
      <c r="CZ11" s="59">
        <v>2</v>
      </c>
      <c r="DA11" s="79">
        <v>1.47</v>
      </c>
      <c r="DB11" s="60">
        <v>4</v>
      </c>
      <c r="DC11" s="25">
        <v>2910</v>
      </c>
      <c r="DD11" s="26">
        <v>3111</v>
      </c>
      <c r="DE11" s="26">
        <v>20</v>
      </c>
      <c r="DF11" s="26">
        <v>3</v>
      </c>
      <c r="DG11" s="26">
        <v>362</v>
      </c>
      <c r="DH11" s="26">
        <v>261</v>
      </c>
      <c r="DI11" s="26">
        <v>80.2</v>
      </c>
      <c r="DJ11" s="78">
        <v>3.9</v>
      </c>
      <c r="DK11" s="78">
        <v>1.4</v>
      </c>
      <c r="DL11" s="78">
        <v>41</v>
      </c>
      <c r="DM11" s="26">
        <v>94</v>
      </c>
      <c r="DN11" s="26">
        <v>2062</v>
      </c>
      <c r="DO11" s="56">
        <v>40</v>
      </c>
      <c r="DP11" s="61">
        <v>2.4</v>
      </c>
      <c r="DQ11" s="59">
        <v>4</v>
      </c>
      <c r="DR11" s="59">
        <v>3</v>
      </c>
      <c r="DS11" s="79">
        <v>2.1800000000000002</v>
      </c>
      <c r="DT11" s="60">
        <v>4</v>
      </c>
      <c r="DU11" s="25">
        <v>791</v>
      </c>
      <c r="DV11" s="26">
        <v>1128.5</v>
      </c>
      <c r="DW11" s="26">
        <v>6</v>
      </c>
      <c r="DX11" s="26">
        <v>2</v>
      </c>
      <c r="DY11" s="26">
        <v>94</v>
      </c>
      <c r="DZ11" s="26">
        <v>72</v>
      </c>
      <c r="EA11" s="26">
        <v>82.4</v>
      </c>
      <c r="EB11" s="27">
        <v>4</v>
      </c>
      <c r="EC11" s="27">
        <v>4.3</v>
      </c>
      <c r="ED11" s="27">
        <v>36.4</v>
      </c>
      <c r="EE11" s="26">
        <v>71</v>
      </c>
      <c r="EF11" s="26">
        <v>806</v>
      </c>
      <c r="EG11" s="56">
        <v>18</v>
      </c>
      <c r="EH11" s="73">
        <v>3.9</v>
      </c>
      <c r="EI11" s="59">
        <v>1</v>
      </c>
      <c r="EJ11" s="59">
        <v>1</v>
      </c>
      <c r="EK11" s="79">
        <v>1.61</v>
      </c>
      <c r="EL11" s="60">
        <v>3</v>
      </c>
      <c r="EM11" s="52"/>
      <c r="EN11" s="4">
        <v>9</v>
      </c>
      <c r="EO11" s="17" t="s">
        <v>92</v>
      </c>
      <c r="EP11" s="6">
        <v>0.65</v>
      </c>
    </row>
    <row r="12" spans="1:148" x14ac:dyDescent="0.2">
      <c r="A12" s="150">
        <v>10</v>
      </c>
      <c r="B12" s="151" t="s">
        <v>403</v>
      </c>
      <c r="C12" s="152">
        <v>3.7575000000000003</v>
      </c>
      <c r="D12" s="45" t="s">
        <v>106</v>
      </c>
      <c r="E12" s="14">
        <v>1</v>
      </c>
      <c r="F12" s="44">
        <v>37695</v>
      </c>
      <c r="G12" s="15">
        <v>22.553424657534247</v>
      </c>
      <c r="H12" s="15" t="s">
        <v>349</v>
      </c>
      <c r="I12" s="15">
        <v>22.134246575342466</v>
      </c>
      <c r="J12" s="15" t="s">
        <v>331</v>
      </c>
      <c r="K12" s="14">
        <v>74</v>
      </c>
      <c r="L12" s="14">
        <v>210</v>
      </c>
      <c r="M12" s="85">
        <v>4.74</v>
      </c>
      <c r="N12" s="81">
        <v>7</v>
      </c>
      <c r="O12" s="167">
        <v>0</v>
      </c>
      <c r="P12" s="168">
        <v>0</v>
      </c>
      <c r="Q12" s="168">
        <v>0.69279796048438491</v>
      </c>
      <c r="R12" s="168">
        <v>0.85495428712626642</v>
      </c>
      <c r="S12" s="168">
        <v>0.77780269058295959</v>
      </c>
      <c r="T12" s="169">
        <v>0.81637848885461306</v>
      </c>
      <c r="U12" s="169">
        <v>0.81637848885461306</v>
      </c>
      <c r="V12" s="169">
        <v>7.6896067415730338E-2</v>
      </c>
      <c r="W12" s="169">
        <v>3.25497287522604E-2</v>
      </c>
      <c r="X12" s="169">
        <v>5.4722898083995372E-2</v>
      </c>
      <c r="Y12" s="18">
        <v>5.4722898083995372E-2</v>
      </c>
      <c r="Z12" s="19">
        <v>19.490410958904111</v>
      </c>
      <c r="AA12" s="20">
        <v>83.202413384987324</v>
      </c>
      <c r="AB12" s="71">
        <v>0.68527918781725883</v>
      </c>
      <c r="AC12" s="102">
        <v>11.88013698630137</v>
      </c>
      <c r="AD12" s="71">
        <v>0.76300000000000001</v>
      </c>
      <c r="AE12" s="71">
        <v>6.3E-2</v>
      </c>
      <c r="AF12" s="71">
        <v>1.7000000000000001E-2</v>
      </c>
      <c r="AG12" s="70">
        <v>0.436</v>
      </c>
      <c r="AH12" s="20">
        <v>5.96</v>
      </c>
      <c r="AI12" s="20">
        <v>5.4054054054054057E-2</v>
      </c>
      <c r="AJ12" s="76">
        <v>2.16</v>
      </c>
      <c r="AK12" s="21">
        <v>6</v>
      </c>
      <c r="AL12" s="21">
        <v>4</v>
      </c>
      <c r="AM12" s="21">
        <v>6</v>
      </c>
      <c r="AN12" s="21">
        <v>4</v>
      </c>
      <c r="AO12" s="21">
        <v>10</v>
      </c>
      <c r="AP12" s="21">
        <v>1</v>
      </c>
      <c r="AQ12" s="21">
        <v>1</v>
      </c>
      <c r="AR12" s="21">
        <v>5</v>
      </c>
      <c r="AS12" s="21">
        <v>0</v>
      </c>
      <c r="AT12" s="21">
        <v>3</v>
      </c>
      <c r="AU12" s="21">
        <v>1</v>
      </c>
      <c r="AV12" s="21">
        <v>0</v>
      </c>
      <c r="AW12" s="21">
        <v>7.42</v>
      </c>
      <c r="AX12" s="21">
        <v>5.5649999999999995</v>
      </c>
      <c r="AY12" s="21">
        <v>0.33750000000000002</v>
      </c>
      <c r="AZ12" s="130">
        <v>0</v>
      </c>
      <c r="BA12" s="104"/>
      <c r="BB12" s="26">
        <v>1</v>
      </c>
      <c r="BC12" s="26"/>
      <c r="BD12" s="26"/>
      <c r="BE12" s="26"/>
      <c r="BF12" s="26"/>
      <c r="BG12" s="26"/>
      <c r="BH12" s="78"/>
      <c r="BI12" s="78"/>
      <c r="BJ12" s="78"/>
      <c r="BK12" s="26"/>
      <c r="BL12" s="26">
        <v>1</v>
      </c>
      <c r="BM12" s="56"/>
      <c r="BN12" s="61"/>
      <c r="BO12" s="59"/>
      <c r="BP12" s="59"/>
      <c r="BQ12" s="80"/>
      <c r="BR12" s="59"/>
      <c r="BS12" s="25"/>
      <c r="BT12" s="26">
        <v>1</v>
      </c>
      <c r="BU12" s="26"/>
      <c r="BV12" s="26"/>
      <c r="BW12" s="26"/>
      <c r="BX12" s="26"/>
      <c r="BY12" s="26"/>
      <c r="BZ12" s="78"/>
      <c r="CA12" s="78"/>
      <c r="CB12" s="78"/>
      <c r="CC12" s="26"/>
      <c r="CD12" s="26">
        <v>1</v>
      </c>
      <c r="CE12" s="56"/>
      <c r="CF12" s="61"/>
      <c r="CG12" s="59"/>
      <c r="CH12" s="59"/>
      <c r="CI12" s="79"/>
      <c r="CJ12" s="60"/>
      <c r="CK12" s="25">
        <v>2174</v>
      </c>
      <c r="CL12" s="26">
        <v>3138</v>
      </c>
      <c r="CM12" s="26">
        <v>14</v>
      </c>
      <c r="CN12" s="26">
        <v>6</v>
      </c>
      <c r="CO12" s="26">
        <v>296</v>
      </c>
      <c r="CP12" s="26">
        <v>171</v>
      </c>
      <c r="CQ12" s="26">
        <v>67.5</v>
      </c>
      <c r="CR12" s="27">
        <v>6.3</v>
      </c>
      <c r="CS12" s="27">
        <v>3.6</v>
      </c>
      <c r="CT12" s="26">
        <v>36.5</v>
      </c>
      <c r="CU12" s="26">
        <v>47</v>
      </c>
      <c r="CV12" s="26">
        <v>2625</v>
      </c>
      <c r="CW12" s="56">
        <v>15</v>
      </c>
      <c r="CX12" s="61">
        <v>3.1</v>
      </c>
      <c r="CY12" s="59">
        <v>1</v>
      </c>
      <c r="CZ12" s="59">
        <v>1</v>
      </c>
      <c r="DA12" s="79">
        <v>0.53</v>
      </c>
      <c r="DB12" s="60">
        <v>2</v>
      </c>
      <c r="DC12" s="25">
        <v>3460</v>
      </c>
      <c r="DD12" s="26">
        <v>4047</v>
      </c>
      <c r="DE12" s="26">
        <v>22</v>
      </c>
      <c r="DF12" s="26">
        <v>6</v>
      </c>
      <c r="DG12" s="26">
        <v>394</v>
      </c>
      <c r="DH12" s="26">
        <v>270</v>
      </c>
      <c r="DI12" s="26">
        <v>76.3</v>
      </c>
      <c r="DJ12" s="78">
        <v>3.9</v>
      </c>
      <c r="DK12" s="78">
        <v>1.7</v>
      </c>
      <c r="DL12" s="78">
        <v>36.200000000000003</v>
      </c>
      <c r="DM12" s="26">
        <v>219</v>
      </c>
      <c r="DN12" s="26">
        <v>2848</v>
      </c>
      <c r="DO12" s="56">
        <v>37</v>
      </c>
      <c r="DP12" s="61">
        <v>5.96</v>
      </c>
      <c r="DQ12" s="59">
        <v>5</v>
      </c>
      <c r="DR12" s="59">
        <v>2</v>
      </c>
      <c r="DS12" s="79">
        <v>2.16</v>
      </c>
      <c r="DT12" s="60">
        <v>10</v>
      </c>
      <c r="DU12" s="25">
        <v>3469</v>
      </c>
      <c r="DV12" s="26">
        <v>4460</v>
      </c>
      <c r="DW12" s="26">
        <v>31</v>
      </c>
      <c r="DX12" s="26">
        <v>12</v>
      </c>
      <c r="DY12" s="26">
        <v>444</v>
      </c>
      <c r="DZ12" s="26">
        <v>292</v>
      </c>
      <c r="EA12" s="26">
        <v>75.8</v>
      </c>
      <c r="EB12" s="27">
        <v>4.3</v>
      </c>
      <c r="EC12" s="27">
        <v>4</v>
      </c>
      <c r="ED12" s="27">
        <v>43.6</v>
      </c>
      <c r="EE12" s="26">
        <v>90</v>
      </c>
      <c r="EF12" s="26">
        <v>2765</v>
      </c>
      <c r="EG12" s="56">
        <v>37</v>
      </c>
      <c r="EH12" s="73">
        <v>2.4</v>
      </c>
      <c r="EI12" s="59">
        <v>2</v>
      </c>
      <c r="EJ12" s="59">
        <v>2</v>
      </c>
      <c r="EK12" s="79">
        <v>1.38</v>
      </c>
      <c r="EL12" s="60">
        <v>2</v>
      </c>
      <c r="EM12" s="52"/>
      <c r="EN12" s="4">
        <v>10</v>
      </c>
      <c r="EO12" s="17" t="s">
        <v>94</v>
      </c>
      <c r="EP12" s="6">
        <v>0.6</v>
      </c>
      <c r="EQ12" s="50"/>
    </row>
    <row r="13" spans="1:148" x14ac:dyDescent="0.2">
      <c r="A13" s="150">
        <v>11</v>
      </c>
      <c r="B13" s="151" t="s">
        <v>402</v>
      </c>
      <c r="C13" s="152">
        <v>3.7275000000000009</v>
      </c>
      <c r="D13" s="45" t="s">
        <v>80</v>
      </c>
      <c r="E13" s="14">
        <v>2</v>
      </c>
      <c r="F13" s="44">
        <v>36824</v>
      </c>
      <c r="G13" s="15">
        <v>24.93972602739726</v>
      </c>
      <c r="H13" s="15" t="s">
        <v>348</v>
      </c>
      <c r="I13" s="15">
        <v>24.520547945205479</v>
      </c>
      <c r="J13" s="15" t="s">
        <v>331</v>
      </c>
      <c r="K13" s="14">
        <v>77</v>
      </c>
      <c r="L13" s="14">
        <v>223</v>
      </c>
      <c r="M13" s="85">
        <v>4.74</v>
      </c>
      <c r="N13" s="81">
        <v>7</v>
      </c>
      <c r="O13" s="167">
        <v>0.87899543378995437</v>
      </c>
      <c r="P13" s="168">
        <v>0.81937528293345407</v>
      </c>
      <c r="Q13" s="168">
        <v>0.83744221879815095</v>
      </c>
      <c r="R13" s="168">
        <v>0.83377408386853036</v>
      </c>
      <c r="S13" s="168">
        <v>0.89549602590521049</v>
      </c>
      <c r="T13" s="169">
        <v>0.89549602590521049</v>
      </c>
      <c r="U13" s="169">
        <v>0.89549602590521049</v>
      </c>
      <c r="V13" s="169">
        <v>0.12330145948666331</v>
      </c>
      <c r="W13" s="169">
        <v>4.3159257660768238E-2</v>
      </c>
      <c r="X13" s="169">
        <v>8.3230358573715774E-2</v>
      </c>
      <c r="Y13" s="18">
        <v>8.3230358573715774E-2</v>
      </c>
      <c r="Z13" s="19">
        <v>19.865753424657534</v>
      </c>
      <c r="AA13" s="20">
        <v>88.353038975486541</v>
      </c>
      <c r="AB13" s="71">
        <v>0.68944099378881984</v>
      </c>
      <c r="AC13" s="102">
        <v>13.702702702702704</v>
      </c>
      <c r="AD13" s="71">
        <v>0.78</v>
      </c>
      <c r="AE13" s="71">
        <v>7.400000000000001E-2</v>
      </c>
      <c r="AF13" s="71">
        <v>2.6000000000000002E-2</v>
      </c>
      <c r="AG13" s="70">
        <v>0.55200000000000005</v>
      </c>
      <c r="AH13" s="20">
        <v>3.7</v>
      </c>
      <c r="AI13" s="20">
        <v>9.0909090909090912E-2</v>
      </c>
      <c r="AJ13" s="76">
        <v>1.62</v>
      </c>
      <c r="AK13" s="21">
        <v>5</v>
      </c>
      <c r="AL13" s="21">
        <v>8</v>
      </c>
      <c r="AM13" s="21">
        <v>8</v>
      </c>
      <c r="AN13" s="21">
        <v>6</v>
      </c>
      <c r="AO13" s="21">
        <v>8</v>
      </c>
      <c r="AP13" s="21">
        <v>7</v>
      </c>
      <c r="AQ13" s="21">
        <v>3</v>
      </c>
      <c r="AR13" s="21">
        <v>1</v>
      </c>
      <c r="AS13" s="21">
        <v>0</v>
      </c>
      <c r="AT13" s="21">
        <v>1</v>
      </c>
      <c r="AU13" s="21">
        <v>1</v>
      </c>
      <c r="AV13" s="21">
        <v>0</v>
      </c>
      <c r="AW13" s="21">
        <v>10.940000000000001</v>
      </c>
      <c r="AX13" s="21">
        <v>8.2050000000000018</v>
      </c>
      <c r="AY13" s="21">
        <v>0.1875</v>
      </c>
      <c r="AZ13" s="130">
        <v>0</v>
      </c>
      <c r="BA13" s="104">
        <v>385</v>
      </c>
      <c r="BB13" s="26">
        <v>438</v>
      </c>
      <c r="BC13" s="26">
        <v>3</v>
      </c>
      <c r="BD13" s="26">
        <v>0</v>
      </c>
      <c r="BE13" s="26">
        <v>44</v>
      </c>
      <c r="BF13" s="26">
        <v>30</v>
      </c>
      <c r="BG13" s="26">
        <v>71.400000000000006</v>
      </c>
      <c r="BH13" s="78">
        <v>14.6</v>
      </c>
      <c r="BI13" s="78">
        <v>6.9</v>
      </c>
      <c r="BJ13" s="78">
        <v>44.4</v>
      </c>
      <c r="BK13" s="26">
        <v>20</v>
      </c>
      <c r="BL13" s="26">
        <v>693</v>
      </c>
      <c r="BM13" s="56">
        <v>3</v>
      </c>
      <c r="BN13" s="61">
        <v>6.7</v>
      </c>
      <c r="BO13" s="59">
        <v>0</v>
      </c>
      <c r="BP13" s="59">
        <v>0</v>
      </c>
      <c r="BQ13" s="80">
        <v>2.33</v>
      </c>
      <c r="BR13" s="59">
        <v>0</v>
      </c>
      <c r="BS13" s="25">
        <v>1810</v>
      </c>
      <c r="BT13" s="26">
        <v>2209</v>
      </c>
      <c r="BU13" s="26">
        <v>11</v>
      </c>
      <c r="BV13" s="26">
        <v>7</v>
      </c>
      <c r="BW13" s="26">
        <v>262</v>
      </c>
      <c r="BX13" s="26">
        <v>171</v>
      </c>
      <c r="BY13" s="26">
        <v>74.400000000000006</v>
      </c>
      <c r="BZ13" s="78">
        <v>4.3</v>
      </c>
      <c r="CA13" s="78">
        <v>3.4</v>
      </c>
      <c r="CB13" s="78">
        <v>53.6</v>
      </c>
      <c r="CC13" s="26">
        <v>43</v>
      </c>
      <c r="CD13" s="26">
        <v>2391</v>
      </c>
      <c r="CE13" s="56">
        <v>9</v>
      </c>
      <c r="CF13" s="61">
        <v>4.8</v>
      </c>
      <c r="CG13" s="59">
        <v>0</v>
      </c>
      <c r="CH13" s="59">
        <v>4</v>
      </c>
      <c r="CI13" s="79">
        <v>6.67</v>
      </c>
      <c r="CJ13" s="60">
        <v>2</v>
      </c>
      <c r="CK13" s="25">
        <v>3261</v>
      </c>
      <c r="CL13" s="26">
        <v>3894</v>
      </c>
      <c r="CM13" s="26">
        <v>25</v>
      </c>
      <c r="CN13" s="26">
        <v>4</v>
      </c>
      <c r="CO13" s="26">
        <v>352</v>
      </c>
      <c r="CP13" s="26">
        <v>243</v>
      </c>
      <c r="CQ13" s="26">
        <v>78</v>
      </c>
      <c r="CR13" s="27">
        <v>7.4</v>
      </c>
      <c r="CS13" s="27">
        <v>2.8</v>
      </c>
      <c r="CT13" s="26">
        <v>55.2</v>
      </c>
      <c r="CU13" s="26">
        <v>423</v>
      </c>
      <c r="CV13" s="26">
        <v>2172</v>
      </c>
      <c r="CW13" s="56">
        <v>62</v>
      </c>
      <c r="CX13" s="61">
        <v>6.8</v>
      </c>
      <c r="CY13" s="59">
        <v>3</v>
      </c>
      <c r="CZ13" s="59">
        <v>15</v>
      </c>
      <c r="DA13" s="79">
        <v>2.84</v>
      </c>
      <c r="DB13" s="60">
        <v>16</v>
      </c>
      <c r="DC13" s="25">
        <v>2207</v>
      </c>
      <c r="DD13" s="26">
        <v>2647</v>
      </c>
      <c r="DE13" s="26">
        <v>11</v>
      </c>
      <c r="DF13" s="26">
        <v>5</v>
      </c>
      <c r="DG13" s="26">
        <v>307</v>
      </c>
      <c r="DH13" s="26">
        <v>195</v>
      </c>
      <c r="DI13" s="26">
        <v>72.3</v>
      </c>
      <c r="DJ13" s="78">
        <v>4</v>
      </c>
      <c r="DK13" s="78">
        <v>3.1</v>
      </c>
      <c r="DL13" s="78">
        <v>34.799999999999997</v>
      </c>
      <c r="DM13" s="26">
        <v>245</v>
      </c>
      <c r="DN13" s="26">
        <v>1987</v>
      </c>
      <c r="DO13" s="56">
        <v>66</v>
      </c>
      <c r="DP13" s="61">
        <v>3.7</v>
      </c>
      <c r="DQ13" s="59">
        <v>4</v>
      </c>
      <c r="DR13" s="59">
        <v>5</v>
      </c>
      <c r="DS13" s="79">
        <v>1.62</v>
      </c>
      <c r="DT13" s="60">
        <v>13</v>
      </c>
      <c r="DU13" s="25">
        <v>3042</v>
      </c>
      <c r="DV13" s="26">
        <v>3397</v>
      </c>
      <c r="DW13" s="26">
        <v>29</v>
      </c>
      <c r="DX13" s="26">
        <v>5</v>
      </c>
      <c r="DY13" s="26">
        <v>322</v>
      </c>
      <c r="DZ13" s="26">
        <v>222</v>
      </c>
      <c r="EA13" s="26">
        <v>74.400000000000006</v>
      </c>
      <c r="EB13" s="27">
        <v>5.6</v>
      </c>
      <c r="EC13" s="27">
        <v>2.6</v>
      </c>
      <c r="ED13" s="27">
        <v>48.1</v>
      </c>
      <c r="EE13" s="26">
        <v>100</v>
      </c>
      <c r="EF13" s="26">
        <v>2317</v>
      </c>
      <c r="EG13" s="56">
        <v>33</v>
      </c>
      <c r="EH13" s="73">
        <v>3</v>
      </c>
      <c r="EI13" s="59">
        <v>2</v>
      </c>
      <c r="EJ13" s="59">
        <v>3</v>
      </c>
      <c r="EK13" s="79">
        <v>1.48</v>
      </c>
      <c r="EL13" s="60">
        <v>4</v>
      </c>
      <c r="EM13" s="52"/>
      <c r="EN13" s="10">
        <v>11</v>
      </c>
      <c r="EO13" s="17" t="s">
        <v>96</v>
      </c>
      <c r="EP13" s="6">
        <v>0.55000000000000004</v>
      </c>
      <c r="EQ13" s="50"/>
    </row>
    <row r="14" spans="1:148" x14ac:dyDescent="0.2">
      <c r="A14" s="150">
        <v>12</v>
      </c>
      <c r="B14" s="151" t="s">
        <v>398</v>
      </c>
      <c r="C14" s="152">
        <v>3.3181250000000002</v>
      </c>
      <c r="D14" s="45" t="s">
        <v>111</v>
      </c>
      <c r="E14" s="14">
        <v>2</v>
      </c>
      <c r="F14" s="44">
        <v>37512</v>
      </c>
      <c r="G14" s="15">
        <v>23.054794520547944</v>
      </c>
      <c r="H14" s="15" t="s">
        <v>349</v>
      </c>
      <c r="I14" s="15">
        <v>22.635616438356163</v>
      </c>
      <c r="J14" s="15" t="s">
        <v>328</v>
      </c>
      <c r="K14" s="14">
        <v>76</v>
      </c>
      <c r="L14" s="14">
        <v>216</v>
      </c>
      <c r="M14" s="85">
        <v>4.5199999999999996</v>
      </c>
      <c r="N14" s="81">
        <v>6</v>
      </c>
      <c r="O14" s="167">
        <v>0</v>
      </c>
      <c r="P14" s="168">
        <v>0.1320490367775832</v>
      </c>
      <c r="Q14" s="168">
        <v>0.98039867109634549</v>
      </c>
      <c r="R14" s="168">
        <v>0.46873670778392174</v>
      </c>
      <c r="S14" s="168">
        <v>0.89936908517350156</v>
      </c>
      <c r="T14" s="169">
        <v>0.93988387813492347</v>
      </c>
      <c r="U14" s="169">
        <v>0.93988387813492347</v>
      </c>
      <c r="V14" s="169">
        <v>0.17236783651710352</v>
      </c>
      <c r="W14" s="169">
        <v>0.29551609990972011</v>
      </c>
      <c r="X14" s="169">
        <v>0.29551609990972011</v>
      </c>
      <c r="Y14" s="18">
        <v>0.29551609990972011</v>
      </c>
      <c r="Z14" s="19">
        <v>19.991780821917807</v>
      </c>
      <c r="AA14" s="20">
        <v>103.49753529589483</v>
      </c>
      <c r="AB14" s="71">
        <v>0.66419753086419753</v>
      </c>
      <c r="AC14" s="102">
        <v>10.598513011152416</v>
      </c>
      <c r="AD14" s="71">
        <v>0.78200000000000003</v>
      </c>
      <c r="AE14" s="71">
        <v>4.0999999999999995E-2</v>
      </c>
      <c r="AF14" s="71">
        <v>1.7000000000000001E-2</v>
      </c>
      <c r="AG14" s="70">
        <v>0.48799999999999999</v>
      </c>
      <c r="AH14" s="20">
        <v>7.3</v>
      </c>
      <c r="AI14" s="20">
        <v>0.47169811320754718</v>
      </c>
      <c r="AJ14" s="76">
        <v>5.55</v>
      </c>
      <c r="AK14" s="21">
        <v>5</v>
      </c>
      <c r="AL14" s="21">
        <v>1</v>
      </c>
      <c r="AM14" s="21">
        <v>8</v>
      </c>
      <c r="AN14" s="21">
        <v>0</v>
      </c>
      <c r="AO14" s="21">
        <v>10</v>
      </c>
      <c r="AP14" s="21">
        <v>4</v>
      </c>
      <c r="AQ14" s="21">
        <v>10</v>
      </c>
      <c r="AR14" s="21">
        <v>8</v>
      </c>
      <c r="AS14" s="21">
        <v>10</v>
      </c>
      <c r="AT14" s="21">
        <v>10</v>
      </c>
      <c r="AU14" s="21">
        <v>1</v>
      </c>
      <c r="AV14" s="21">
        <v>0</v>
      </c>
      <c r="AW14" s="21">
        <v>6.5299999999999994</v>
      </c>
      <c r="AX14" s="21">
        <v>6.5299999999999994</v>
      </c>
      <c r="AY14" s="21">
        <v>1.425</v>
      </c>
      <c r="AZ14" s="130">
        <v>0.71250000000000002</v>
      </c>
      <c r="BA14" s="104"/>
      <c r="BB14" s="26">
        <v>1</v>
      </c>
      <c r="BC14" s="26"/>
      <c r="BD14" s="26"/>
      <c r="BE14" s="26"/>
      <c r="BF14" s="26"/>
      <c r="BG14" s="26"/>
      <c r="BH14" s="78"/>
      <c r="BI14" s="78"/>
      <c r="BJ14" s="78"/>
      <c r="BK14" s="26"/>
      <c r="BL14" s="26">
        <v>1</v>
      </c>
      <c r="BM14" s="56"/>
      <c r="BN14" s="61"/>
      <c r="BO14" s="59"/>
      <c r="BP14" s="59"/>
      <c r="BQ14" s="80"/>
      <c r="BR14" s="59"/>
      <c r="BS14" s="25">
        <v>377</v>
      </c>
      <c r="BT14" s="26">
        <v>2855</v>
      </c>
      <c r="BU14" s="26">
        <v>1</v>
      </c>
      <c r="BV14" s="26">
        <v>1</v>
      </c>
      <c r="BW14" s="26">
        <v>62</v>
      </c>
      <c r="BX14" s="26">
        <v>37</v>
      </c>
      <c r="BY14" s="26">
        <v>74.099999999999994</v>
      </c>
      <c r="BZ14" s="78">
        <v>1.4</v>
      </c>
      <c r="CA14" s="78">
        <v>3.4</v>
      </c>
      <c r="CB14" s="78">
        <v>25</v>
      </c>
      <c r="CC14" s="26">
        <v>224</v>
      </c>
      <c r="CD14" s="26">
        <v>2350</v>
      </c>
      <c r="CE14" s="56">
        <v>41</v>
      </c>
      <c r="CF14" s="61">
        <v>5.5</v>
      </c>
      <c r="CG14" s="59">
        <v>2</v>
      </c>
      <c r="CH14" s="59">
        <v>10</v>
      </c>
      <c r="CI14" s="79">
        <v>3.27</v>
      </c>
      <c r="CJ14" s="60">
        <v>9</v>
      </c>
      <c r="CK14" s="25">
        <v>2951</v>
      </c>
      <c r="CL14" s="26">
        <v>3010</v>
      </c>
      <c r="CM14" s="26">
        <v>20</v>
      </c>
      <c r="CN14" s="26">
        <v>6</v>
      </c>
      <c r="CO14" s="26">
        <v>392</v>
      </c>
      <c r="CP14" s="26">
        <v>249</v>
      </c>
      <c r="CQ14" s="26">
        <v>70.7</v>
      </c>
      <c r="CR14" s="27">
        <v>3.8</v>
      </c>
      <c r="CS14" s="27">
        <v>1.7</v>
      </c>
      <c r="CT14" s="26">
        <v>43.1</v>
      </c>
      <c r="CU14" s="26">
        <v>776</v>
      </c>
      <c r="CV14" s="26">
        <v>2497</v>
      </c>
      <c r="CW14" s="56">
        <v>118</v>
      </c>
      <c r="CX14" s="61">
        <v>6.6</v>
      </c>
      <c r="CY14" s="59">
        <v>13</v>
      </c>
      <c r="CZ14" s="59">
        <v>20</v>
      </c>
      <c r="DA14" s="79">
        <v>3.19</v>
      </c>
      <c r="DB14" s="60">
        <v>21</v>
      </c>
      <c r="DC14" s="25">
        <v>1102</v>
      </c>
      <c r="DD14" s="26">
        <v>2351</v>
      </c>
      <c r="DE14" s="26">
        <v>3</v>
      </c>
      <c r="DF14" s="26">
        <v>3</v>
      </c>
      <c r="DG14" s="26">
        <v>167</v>
      </c>
      <c r="DH14" s="26">
        <v>95</v>
      </c>
      <c r="DI14" s="26">
        <v>70.2</v>
      </c>
      <c r="DJ14" s="78">
        <v>2.2000000000000002</v>
      </c>
      <c r="DK14" s="78">
        <v>2.8</v>
      </c>
      <c r="DL14" s="78">
        <v>33.299999999999997</v>
      </c>
      <c r="DM14" s="26">
        <v>388</v>
      </c>
      <c r="DN14" s="26">
        <v>2251</v>
      </c>
      <c r="DO14" s="56">
        <v>53</v>
      </c>
      <c r="DP14" s="61">
        <v>7.3</v>
      </c>
      <c r="DQ14" s="59">
        <v>4</v>
      </c>
      <c r="DR14" s="59">
        <v>25</v>
      </c>
      <c r="DS14" s="79">
        <v>5.55</v>
      </c>
      <c r="DT14" s="60">
        <v>14</v>
      </c>
      <c r="DU14" s="25">
        <v>2851</v>
      </c>
      <c r="DV14" s="26">
        <v>3170</v>
      </c>
      <c r="DW14" s="26">
        <v>21</v>
      </c>
      <c r="DX14" s="26">
        <v>8</v>
      </c>
      <c r="DY14" s="26">
        <v>405</v>
      </c>
      <c r="DZ14" s="26">
        <v>269</v>
      </c>
      <c r="EA14" s="26">
        <v>78.2</v>
      </c>
      <c r="EB14" s="27">
        <v>4.0999999999999996</v>
      </c>
      <c r="EC14" s="27">
        <v>2</v>
      </c>
      <c r="ED14" s="27">
        <v>48.8</v>
      </c>
      <c r="EE14" s="26">
        <v>982</v>
      </c>
      <c r="EF14" s="26">
        <v>3323</v>
      </c>
      <c r="EG14" s="56">
        <v>173</v>
      </c>
      <c r="EH14" s="73">
        <v>5.7</v>
      </c>
      <c r="EI14" s="59">
        <v>17</v>
      </c>
      <c r="EJ14" s="59">
        <v>42</v>
      </c>
      <c r="EK14" s="79">
        <v>3.18</v>
      </c>
      <c r="EL14" s="60">
        <v>25</v>
      </c>
      <c r="EM14" s="52"/>
      <c r="EN14" s="10">
        <v>12</v>
      </c>
      <c r="EO14" s="17" t="s">
        <v>98</v>
      </c>
      <c r="EP14" s="6">
        <v>0.5</v>
      </c>
      <c r="EQ14" s="50"/>
    </row>
    <row r="15" spans="1:148" x14ac:dyDescent="0.2">
      <c r="A15" s="150">
        <v>13</v>
      </c>
      <c r="B15" s="151" t="s">
        <v>396</v>
      </c>
      <c r="C15" s="152">
        <v>3.2225000000000001</v>
      </c>
      <c r="D15" s="45" t="s">
        <v>409</v>
      </c>
      <c r="E15" s="14">
        <v>4</v>
      </c>
      <c r="F15" s="44">
        <v>37518</v>
      </c>
      <c r="G15" s="15">
        <v>23.038356164383561</v>
      </c>
      <c r="H15" s="15" t="s">
        <v>349</v>
      </c>
      <c r="I15" s="15">
        <v>22.61917808219178</v>
      </c>
      <c r="J15" s="15" t="s">
        <v>331</v>
      </c>
      <c r="K15" s="14">
        <v>75</v>
      </c>
      <c r="L15" s="14">
        <v>220</v>
      </c>
      <c r="M15" s="145">
        <v>5</v>
      </c>
      <c r="N15" s="81">
        <v>6</v>
      </c>
      <c r="O15" s="167">
        <v>0</v>
      </c>
      <c r="P15" s="168">
        <v>8.4006462035541199E-2</v>
      </c>
      <c r="Q15" s="168">
        <v>4.899432697266632E-2</v>
      </c>
      <c r="R15" s="168">
        <v>0.90594625500285875</v>
      </c>
      <c r="S15" s="168">
        <v>0.98960498960498966</v>
      </c>
      <c r="T15" s="169">
        <v>0.98960498960498966</v>
      </c>
      <c r="U15" s="169">
        <v>0.89064449064449069</v>
      </c>
      <c r="V15" s="169">
        <v>1.9082001031459517E-2</v>
      </c>
      <c r="W15" s="169">
        <v>0.10058403634003893</v>
      </c>
      <c r="X15" s="169">
        <v>0.10058403634003893</v>
      </c>
      <c r="Y15" s="18">
        <v>9.0525632706035045E-2</v>
      </c>
      <c r="Z15" s="19">
        <v>20.972602739726028</v>
      </c>
      <c r="AA15" s="20">
        <v>70.400000000000006</v>
      </c>
      <c r="AB15" s="71">
        <v>0.65767284991568298</v>
      </c>
      <c r="AC15" s="102">
        <v>12.205128205128204</v>
      </c>
      <c r="AD15" s="71">
        <v>0.752</v>
      </c>
      <c r="AE15" s="71">
        <v>5.7000000000000002E-2</v>
      </c>
      <c r="AF15" s="71">
        <v>3.5000000000000003E-2</v>
      </c>
      <c r="AG15" s="70">
        <v>0.56299999999999994</v>
      </c>
      <c r="AH15" s="20">
        <v>3</v>
      </c>
      <c r="AI15" s="20">
        <v>3.9215686274509803E-2</v>
      </c>
      <c r="AJ15" s="76">
        <v>1.59</v>
      </c>
      <c r="AK15" s="21">
        <v>2</v>
      </c>
      <c r="AL15" s="21">
        <v>4</v>
      </c>
      <c r="AM15" s="21">
        <v>5</v>
      </c>
      <c r="AN15" s="21">
        <v>3</v>
      </c>
      <c r="AO15" s="21">
        <v>5</v>
      </c>
      <c r="AP15" s="21">
        <v>8</v>
      </c>
      <c r="AQ15" s="21">
        <v>3</v>
      </c>
      <c r="AR15" s="21">
        <v>0</v>
      </c>
      <c r="AS15" s="21">
        <v>0</v>
      </c>
      <c r="AT15" s="21">
        <v>1</v>
      </c>
      <c r="AU15" s="21">
        <v>1</v>
      </c>
      <c r="AV15" s="21">
        <v>0</v>
      </c>
      <c r="AW15" s="21">
        <v>7.06</v>
      </c>
      <c r="AX15" s="21">
        <v>5.2949999999999999</v>
      </c>
      <c r="AY15" s="21">
        <v>0.15</v>
      </c>
      <c r="AZ15" s="130">
        <v>0</v>
      </c>
      <c r="BA15" s="104"/>
      <c r="BB15" s="26">
        <v>1</v>
      </c>
      <c r="BC15" s="26"/>
      <c r="BD15" s="26"/>
      <c r="BE15" s="26"/>
      <c r="BF15" s="26"/>
      <c r="BG15" s="26"/>
      <c r="BH15" s="78"/>
      <c r="BI15" s="78"/>
      <c r="BJ15" s="78"/>
      <c r="BK15" s="26"/>
      <c r="BL15" s="26">
        <v>1</v>
      </c>
      <c r="BM15" s="56"/>
      <c r="BN15" s="61"/>
      <c r="BO15" s="59"/>
      <c r="BP15" s="59"/>
      <c r="BQ15" s="80"/>
      <c r="BR15" s="59"/>
      <c r="BS15" s="25">
        <v>416</v>
      </c>
      <c r="BT15" s="26">
        <v>4952</v>
      </c>
      <c r="BU15" s="26">
        <v>2</v>
      </c>
      <c r="BV15" s="26">
        <v>2</v>
      </c>
      <c r="BW15" s="26">
        <v>38</v>
      </c>
      <c r="BX15" s="26">
        <v>25</v>
      </c>
      <c r="BY15" s="26">
        <v>69.400000000000006</v>
      </c>
      <c r="BZ15" s="78">
        <v>0</v>
      </c>
      <c r="CA15" s="78">
        <v>4.3</v>
      </c>
      <c r="CB15" s="78">
        <v>42.9</v>
      </c>
      <c r="CC15" s="26">
        <v>20</v>
      </c>
      <c r="CD15" s="26">
        <v>2483</v>
      </c>
      <c r="CE15" s="56">
        <v>4</v>
      </c>
      <c r="CF15" s="61">
        <v>5</v>
      </c>
      <c r="CG15" s="59">
        <v>0</v>
      </c>
      <c r="CH15" s="59">
        <v>1</v>
      </c>
      <c r="CI15" s="79">
        <v>2</v>
      </c>
      <c r="CJ15" s="60">
        <v>0</v>
      </c>
      <c r="CK15" s="25">
        <v>190</v>
      </c>
      <c r="CL15" s="26">
        <v>3878</v>
      </c>
      <c r="CM15" s="26">
        <v>1</v>
      </c>
      <c r="CN15" s="26">
        <v>0</v>
      </c>
      <c r="CO15" s="26">
        <v>20</v>
      </c>
      <c r="CP15" s="26">
        <v>16</v>
      </c>
      <c r="CQ15" s="26">
        <v>84.2</v>
      </c>
      <c r="CR15" s="27">
        <v>0</v>
      </c>
      <c r="CS15" s="27">
        <v>0</v>
      </c>
      <c r="CT15" s="26">
        <v>100</v>
      </c>
      <c r="CU15" s="26">
        <v>-1</v>
      </c>
      <c r="CV15" s="26">
        <v>2609</v>
      </c>
      <c r="CW15" s="56">
        <v>5</v>
      </c>
      <c r="CX15" s="61">
        <v>-0.2</v>
      </c>
      <c r="CY15" s="59">
        <v>0</v>
      </c>
      <c r="CZ15" s="59">
        <v>0</v>
      </c>
      <c r="DA15" s="79">
        <v>0.2</v>
      </c>
      <c r="DB15" s="60">
        <v>0</v>
      </c>
      <c r="DC15" s="25">
        <v>3169</v>
      </c>
      <c r="DD15" s="26">
        <v>3498</v>
      </c>
      <c r="DE15" s="26">
        <v>24</v>
      </c>
      <c r="DF15" s="26">
        <v>6</v>
      </c>
      <c r="DG15" s="26">
        <v>354</v>
      </c>
      <c r="DH15" s="26">
        <v>229</v>
      </c>
      <c r="DI15" s="26">
        <v>73.599999999999994</v>
      </c>
      <c r="DJ15" s="78">
        <v>4.9000000000000004</v>
      </c>
      <c r="DK15" s="78">
        <v>3.9</v>
      </c>
      <c r="DL15" s="78">
        <v>56.3</v>
      </c>
      <c r="DM15" s="26">
        <v>37</v>
      </c>
      <c r="DN15" s="26">
        <v>1939</v>
      </c>
      <c r="DO15" s="56">
        <v>31</v>
      </c>
      <c r="DP15" s="61">
        <v>1.8</v>
      </c>
      <c r="DQ15" s="59">
        <v>0</v>
      </c>
      <c r="DR15" s="59">
        <v>1</v>
      </c>
      <c r="DS15" s="79">
        <v>0.9</v>
      </c>
      <c r="DT15" s="60">
        <v>0</v>
      </c>
      <c r="DU15" s="25">
        <v>4760</v>
      </c>
      <c r="DV15" s="26">
        <v>4810</v>
      </c>
      <c r="DW15" s="26">
        <v>34</v>
      </c>
      <c r="DX15" s="26">
        <v>12</v>
      </c>
      <c r="DY15" s="26">
        <v>593</v>
      </c>
      <c r="DZ15" s="26">
        <v>390</v>
      </c>
      <c r="EA15" s="26">
        <v>75.2</v>
      </c>
      <c r="EB15" s="27">
        <v>5.7</v>
      </c>
      <c r="EC15" s="27">
        <v>3.5</v>
      </c>
      <c r="ED15" s="27">
        <v>55.1</v>
      </c>
      <c r="EE15" s="26">
        <v>155</v>
      </c>
      <c r="EF15" s="26">
        <v>1541</v>
      </c>
      <c r="EG15" s="56">
        <v>51</v>
      </c>
      <c r="EH15" s="73">
        <v>3</v>
      </c>
      <c r="EI15" s="59">
        <v>3</v>
      </c>
      <c r="EJ15" s="59">
        <v>2</v>
      </c>
      <c r="EK15" s="79">
        <v>1.59</v>
      </c>
      <c r="EL15" s="60">
        <v>5</v>
      </c>
      <c r="EM15" s="52"/>
      <c r="EN15" s="4"/>
      <c r="EO15" s="17"/>
      <c r="EP15" s="6"/>
      <c r="EQ15" s="50"/>
    </row>
    <row r="16" spans="1:148" x14ac:dyDescent="0.2">
      <c r="A16" s="150">
        <v>14</v>
      </c>
      <c r="B16" s="151" t="s">
        <v>405</v>
      </c>
      <c r="C16" s="152">
        <v>2.8</v>
      </c>
      <c r="D16" s="45" t="s">
        <v>105</v>
      </c>
      <c r="E16" s="14">
        <v>1</v>
      </c>
      <c r="F16" s="44">
        <v>37207</v>
      </c>
      <c r="G16" s="15">
        <v>23.890410958904109</v>
      </c>
      <c r="H16" s="15" t="s">
        <v>348</v>
      </c>
      <c r="I16" s="15">
        <v>23.471232876712328</v>
      </c>
      <c r="J16" s="15" t="s">
        <v>330</v>
      </c>
      <c r="K16" s="14">
        <v>74</v>
      </c>
      <c r="L16" s="14">
        <v>215</v>
      </c>
      <c r="M16" s="85">
        <v>4.59</v>
      </c>
      <c r="N16" s="81">
        <v>0</v>
      </c>
      <c r="O16" s="167">
        <v>2.6986506746626688E-2</v>
      </c>
      <c r="P16" s="168">
        <v>0.11363636363636363</v>
      </c>
      <c r="Q16" s="168">
        <v>0.9874236435501258</v>
      </c>
      <c r="R16" s="168">
        <v>0.97214076246334313</v>
      </c>
      <c r="S16" s="168">
        <v>0.86637047163362957</v>
      </c>
      <c r="T16" s="169">
        <v>0.92689705759187768</v>
      </c>
      <c r="U16" s="169">
        <v>0.92689705759187768</v>
      </c>
      <c r="V16" s="169">
        <v>0.18075801749271136</v>
      </c>
      <c r="W16" s="169">
        <v>0.1625487646293888</v>
      </c>
      <c r="X16" s="169">
        <v>0.1716533910610501</v>
      </c>
      <c r="Y16" s="18">
        <v>0.1716533910610501</v>
      </c>
      <c r="Z16" s="19">
        <v>20.827397260273973</v>
      </c>
      <c r="AA16" s="20">
        <v>96.87633792199999</v>
      </c>
      <c r="AB16" s="71">
        <v>0.65498652291105119</v>
      </c>
      <c r="AC16" s="102">
        <v>12.611940298507463</v>
      </c>
      <c r="AD16" s="71">
        <v>0.754</v>
      </c>
      <c r="AE16" s="71">
        <v>5.9000000000000004E-2</v>
      </c>
      <c r="AF16" s="71">
        <v>8.0000000000000002E-3</v>
      </c>
      <c r="AG16" s="70">
        <v>0.5</v>
      </c>
      <c r="AH16" s="20">
        <v>5.0999999999999996</v>
      </c>
      <c r="AI16" s="20">
        <v>0.12328767123287671</v>
      </c>
      <c r="AJ16" s="76">
        <v>1.67</v>
      </c>
      <c r="AK16" s="21">
        <v>3</v>
      </c>
      <c r="AL16" s="21">
        <v>5</v>
      </c>
      <c r="AM16" s="21">
        <v>5</v>
      </c>
      <c r="AN16" s="21">
        <v>3</v>
      </c>
      <c r="AO16" s="21">
        <v>10</v>
      </c>
      <c r="AP16" s="21">
        <v>5</v>
      </c>
      <c r="AQ16" s="21">
        <v>7</v>
      </c>
      <c r="AR16" s="21">
        <v>4</v>
      </c>
      <c r="AS16" s="21">
        <v>1</v>
      </c>
      <c r="AT16" s="21">
        <v>1</v>
      </c>
      <c r="AU16" s="21">
        <v>0</v>
      </c>
      <c r="AV16" s="21">
        <v>0</v>
      </c>
      <c r="AW16" s="21">
        <v>8</v>
      </c>
      <c r="AX16" s="21">
        <v>6</v>
      </c>
      <c r="AY16" s="21">
        <v>0.48749999999999999</v>
      </c>
      <c r="AZ16" s="130">
        <v>0</v>
      </c>
      <c r="BA16" s="104">
        <v>72</v>
      </c>
      <c r="BB16" s="26">
        <v>2668</v>
      </c>
      <c r="BC16" s="26">
        <v>1</v>
      </c>
      <c r="BD16" s="26">
        <v>0</v>
      </c>
      <c r="BE16" s="26">
        <v>7</v>
      </c>
      <c r="BF16" s="26">
        <v>6</v>
      </c>
      <c r="BG16" s="26">
        <v>100</v>
      </c>
      <c r="BH16" s="78">
        <v>14.3</v>
      </c>
      <c r="BI16" s="78">
        <v>12.5</v>
      </c>
      <c r="BJ16" s="78">
        <v>100</v>
      </c>
      <c r="BK16" s="26">
        <v>-3</v>
      </c>
      <c r="BL16" s="26">
        <v>1527</v>
      </c>
      <c r="BM16" s="56">
        <v>1</v>
      </c>
      <c r="BN16" s="61">
        <v>-3</v>
      </c>
      <c r="BO16" s="59">
        <v>0</v>
      </c>
      <c r="BP16" s="59">
        <v>0</v>
      </c>
      <c r="BQ16" s="80">
        <v>0</v>
      </c>
      <c r="BR16" s="59">
        <v>0</v>
      </c>
      <c r="BS16" s="25">
        <v>345</v>
      </c>
      <c r="BT16" s="26">
        <v>3036</v>
      </c>
      <c r="BU16" s="26">
        <v>2</v>
      </c>
      <c r="BV16" s="26">
        <v>0</v>
      </c>
      <c r="BW16" s="26">
        <v>58</v>
      </c>
      <c r="BX16" s="26">
        <v>46</v>
      </c>
      <c r="BY16" s="26">
        <v>82.1</v>
      </c>
      <c r="BZ16" s="78">
        <v>1.6</v>
      </c>
      <c r="CA16" s="78">
        <v>1.4</v>
      </c>
      <c r="CB16" s="78">
        <v>16.7</v>
      </c>
      <c r="CC16" s="26">
        <v>122</v>
      </c>
      <c r="CD16" s="26">
        <v>2460</v>
      </c>
      <c r="CE16" s="56">
        <v>18</v>
      </c>
      <c r="CF16" s="61">
        <v>6.8</v>
      </c>
      <c r="CG16" s="59">
        <v>1</v>
      </c>
      <c r="CH16" s="59">
        <v>3</v>
      </c>
      <c r="CI16" s="79">
        <v>2.44</v>
      </c>
      <c r="CJ16" s="60">
        <v>5</v>
      </c>
      <c r="CK16" s="25">
        <v>2748</v>
      </c>
      <c r="CL16" s="26">
        <v>2783</v>
      </c>
      <c r="CM16" s="26">
        <v>14</v>
      </c>
      <c r="CN16" s="26">
        <v>7</v>
      </c>
      <c r="CO16" s="26">
        <v>388</v>
      </c>
      <c r="CP16" s="26">
        <v>249</v>
      </c>
      <c r="CQ16" s="26">
        <v>74.599999999999994</v>
      </c>
      <c r="CR16" s="27">
        <v>4.2</v>
      </c>
      <c r="CS16" s="27">
        <v>3.8</v>
      </c>
      <c r="CT16" s="26">
        <v>35.6</v>
      </c>
      <c r="CU16" s="26">
        <v>720</v>
      </c>
      <c r="CV16" s="26">
        <v>2174</v>
      </c>
      <c r="CW16" s="56">
        <v>122</v>
      </c>
      <c r="CX16" s="61">
        <v>5.9</v>
      </c>
      <c r="CY16" s="59">
        <v>6</v>
      </c>
      <c r="CZ16" s="59">
        <v>29</v>
      </c>
      <c r="DA16" s="79">
        <v>3.53</v>
      </c>
      <c r="DB16" s="60">
        <v>25</v>
      </c>
      <c r="DC16" s="25">
        <v>3315</v>
      </c>
      <c r="DD16" s="26">
        <v>3410</v>
      </c>
      <c r="DE16" s="26">
        <v>21</v>
      </c>
      <c r="DF16" s="26">
        <v>6</v>
      </c>
      <c r="DG16" s="26">
        <v>371</v>
      </c>
      <c r="DH16" s="26">
        <v>243</v>
      </c>
      <c r="DI16" s="26">
        <v>75.400000000000006</v>
      </c>
      <c r="DJ16" s="78">
        <v>5.9</v>
      </c>
      <c r="DK16" s="78">
        <v>2.2999999999999998</v>
      </c>
      <c r="DL16" s="78">
        <v>50</v>
      </c>
      <c r="DM16" s="26">
        <v>434</v>
      </c>
      <c r="DN16" s="26">
        <v>2401</v>
      </c>
      <c r="DO16" s="56">
        <v>104</v>
      </c>
      <c r="DP16" s="61">
        <v>4.2</v>
      </c>
      <c r="DQ16" s="59">
        <v>8</v>
      </c>
      <c r="DR16" s="59">
        <v>8</v>
      </c>
      <c r="DS16" s="79">
        <v>1.67</v>
      </c>
      <c r="DT16" s="60">
        <v>19</v>
      </c>
      <c r="DU16" s="25">
        <v>2535</v>
      </c>
      <c r="DV16" s="26">
        <v>2926</v>
      </c>
      <c r="DW16" s="26">
        <v>11</v>
      </c>
      <c r="DX16" s="26">
        <v>2</v>
      </c>
      <c r="DY16" s="26">
        <v>322</v>
      </c>
      <c r="DZ16" s="26">
        <v>201</v>
      </c>
      <c r="EA16" s="26">
        <v>70.900000000000006</v>
      </c>
      <c r="EB16" s="27">
        <v>3.8</v>
      </c>
      <c r="EC16" s="27">
        <v>0.8</v>
      </c>
      <c r="ED16" s="27">
        <v>36.700000000000003</v>
      </c>
      <c r="EE16" s="26">
        <v>375</v>
      </c>
      <c r="EF16" s="26">
        <v>2307</v>
      </c>
      <c r="EG16" s="56">
        <v>73</v>
      </c>
      <c r="EH16" s="73">
        <v>5.0999999999999996</v>
      </c>
      <c r="EI16" s="59">
        <v>5</v>
      </c>
      <c r="EJ16" s="59">
        <v>9</v>
      </c>
      <c r="EK16" s="79">
        <v>1.49</v>
      </c>
      <c r="EL16" s="60">
        <v>15</v>
      </c>
      <c r="EM16" s="52"/>
      <c r="EQ16" s="50"/>
    </row>
    <row r="17" spans="1:144" x14ac:dyDescent="0.2">
      <c r="A17" s="150">
        <v>15</v>
      </c>
      <c r="B17" s="151" t="s">
        <v>404</v>
      </c>
      <c r="C17" s="152">
        <v>2.6847499999999997</v>
      </c>
      <c r="D17" s="45" t="s">
        <v>140</v>
      </c>
      <c r="E17" s="14">
        <v>6</v>
      </c>
      <c r="F17" s="44">
        <v>37690</v>
      </c>
      <c r="G17" s="15">
        <v>22.567123287671233</v>
      </c>
      <c r="H17" s="15" t="s">
        <v>349</v>
      </c>
      <c r="I17" s="15">
        <v>22.147945205479452</v>
      </c>
      <c r="J17" s="15" t="s">
        <v>352</v>
      </c>
      <c r="K17" s="14">
        <v>75</v>
      </c>
      <c r="L17" s="14">
        <v>215</v>
      </c>
      <c r="M17" s="85">
        <v>4.76</v>
      </c>
      <c r="N17" s="81">
        <v>0</v>
      </c>
      <c r="O17" s="167">
        <v>0</v>
      </c>
      <c r="P17" s="168">
        <v>0.92496513249651324</v>
      </c>
      <c r="Q17" s="168">
        <v>0.99118214384127856</v>
      </c>
      <c r="R17" s="168">
        <v>0.97339357429718876</v>
      </c>
      <c r="S17" s="168">
        <v>0.9968714448236633</v>
      </c>
      <c r="T17" s="169">
        <v>0.9968714448236633</v>
      </c>
      <c r="U17" s="169">
        <v>0.74765358361774747</v>
      </c>
      <c r="V17" s="169">
        <v>0.16642335766423358</v>
      </c>
      <c r="W17" s="169">
        <v>0.12105926860025221</v>
      </c>
      <c r="X17" s="169">
        <v>0.14374131313224289</v>
      </c>
      <c r="Y17" s="18">
        <v>0.10780598484918216</v>
      </c>
      <c r="Z17" s="19">
        <v>18.490410958904111</v>
      </c>
      <c r="AA17" s="20">
        <v>83.760766838045328</v>
      </c>
      <c r="AB17" s="71">
        <v>0.66736842105263161</v>
      </c>
      <c r="AC17" s="102">
        <v>11.306451612903226</v>
      </c>
      <c r="AD17" s="71">
        <v>0.74299999999999999</v>
      </c>
      <c r="AE17" s="71">
        <v>5.9000000000000004E-2</v>
      </c>
      <c r="AF17" s="71">
        <v>0.02</v>
      </c>
      <c r="AG17" s="70">
        <v>0.44</v>
      </c>
      <c r="AH17" s="20">
        <v>4.3</v>
      </c>
      <c r="AI17" s="20">
        <v>0.1</v>
      </c>
      <c r="AJ17" s="76">
        <v>1.71</v>
      </c>
      <c r="AK17" s="21">
        <v>9</v>
      </c>
      <c r="AL17" s="21">
        <v>3</v>
      </c>
      <c r="AM17" s="21">
        <v>4</v>
      </c>
      <c r="AN17" s="21">
        <v>3</v>
      </c>
      <c r="AO17" s="21">
        <v>10</v>
      </c>
      <c r="AP17" s="21">
        <v>2</v>
      </c>
      <c r="AQ17" s="21">
        <v>4</v>
      </c>
      <c r="AR17" s="21">
        <v>2</v>
      </c>
      <c r="AS17" s="21">
        <v>1</v>
      </c>
      <c r="AT17" s="21">
        <v>1</v>
      </c>
      <c r="AU17" s="21">
        <v>0</v>
      </c>
      <c r="AV17" s="21">
        <v>0</v>
      </c>
      <c r="AW17" s="21">
        <v>6.29</v>
      </c>
      <c r="AX17" s="21">
        <v>5.032</v>
      </c>
      <c r="AY17" s="21">
        <v>0.3</v>
      </c>
      <c r="AZ17" s="130">
        <v>0.15</v>
      </c>
      <c r="BA17" s="104"/>
      <c r="BB17" s="26">
        <v>1</v>
      </c>
      <c r="BC17" s="26"/>
      <c r="BD17" s="26"/>
      <c r="BE17" s="26"/>
      <c r="BF17" s="26"/>
      <c r="BG17" s="26"/>
      <c r="BH17" s="78"/>
      <c r="BI17" s="78"/>
      <c r="BJ17" s="78"/>
      <c r="BK17" s="26"/>
      <c r="BL17" s="26">
        <v>1</v>
      </c>
      <c r="BM17" s="56"/>
      <c r="BN17" s="61"/>
      <c r="BO17" s="59"/>
      <c r="BP17" s="59"/>
      <c r="BQ17" s="80"/>
      <c r="BR17" s="59"/>
      <c r="BS17" s="25">
        <v>3316</v>
      </c>
      <c r="BT17" s="26">
        <v>3585</v>
      </c>
      <c r="BU17" s="26">
        <v>25</v>
      </c>
      <c r="BV17" s="26">
        <v>8</v>
      </c>
      <c r="BW17" s="26">
        <v>394</v>
      </c>
      <c r="BX17" s="26">
        <v>234</v>
      </c>
      <c r="BY17" s="26">
        <v>67.099999999999994</v>
      </c>
      <c r="BZ17" s="78">
        <v>5</v>
      </c>
      <c r="CA17" s="78">
        <v>3.9</v>
      </c>
      <c r="CB17" s="78">
        <v>37.5</v>
      </c>
      <c r="CC17" s="26">
        <v>232</v>
      </c>
      <c r="CD17" s="26">
        <v>1800</v>
      </c>
      <c r="CE17" s="56">
        <v>67</v>
      </c>
      <c r="CF17" s="61">
        <v>3.5</v>
      </c>
      <c r="CG17" s="59">
        <v>0</v>
      </c>
      <c r="CH17" s="59">
        <v>11</v>
      </c>
      <c r="CI17" s="79">
        <v>1.78</v>
      </c>
      <c r="CJ17" s="60">
        <v>8</v>
      </c>
      <c r="CK17" s="25">
        <v>3597</v>
      </c>
      <c r="CL17" s="26">
        <v>3629</v>
      </c>
      <c r="CM17" s="26">
        <v>22</v>
      </c>
      <c r="CN17" s="26">
        <v>8</v>
      </c>
      <c r="CO17" s="26">
        <v>456</v>
      </c>
      <c r="CP17" s="26">
        <v>293</v>
      </c>
      <c r="CQ17" s="26">
        <v>73.900000000000006</v>
      </c>
      <c r="CR17" s="27">
        <v>5.0999999999999996</v>
      </c>
      <c r="CS17" s="27">
        <v>2.4</v>
      </c>
      <c r="CT17" s="26">
        <v>41.1</v>
      </c>
      <c r="CU17" s="26">
        <v>484</v>
      </c>
      <c r="CV17" s="26">
        <v>2056</v>
      </c>
      <c r="CW17" s="56">
        <v>117</v>
      </c>
      <c r="CX17" s="61">
        <v>4.0999999999999996</v>
      </c>
      <c r="CY17" s="59">
        <v>4</v>
      </c>
      <c r="CZ17" s="59">
        <v>18</v>
      </c>
      <c r="DA17" s="79">
        <v>2.2000000000000002</v>
      </c>
      <c r="DB17" s="60">
        <v>8</v>
      </c>
      <c r="DC17" s="25">
        <v>3878</v>
      </c>
      <c r="DD17" s="26">
        <v>3984</v>
      </c>
      <c r="DE17" s="26">
        <v>32</v>
      </c>
      <c r="DF17" s="26">
        <v>9</v>
      </c>
      <c r="DG17" s="26">
        <v>475</v>
      </c>
      <c r="DH17" s="26">
        <v>317</v>
      </c>
      <c r="DI17" s="26">
        <v>74.3</v>
      </c>
      <c r="DJ17" s="78">
        <v>5</v>
      </c>
      <c r="DK17" s="78">
        <v>2.7</v>
      </c>
      <c r="DL17" s="78">
        <v>39</v>
      </c>
      <c r="DM17" s="26">
        <v>342</v>
      </c>
      <c r="DN17" s="26">
        <v>2055</v>
      </c>
      <c r="DO17" s="56">
        <v>80</v>
      </c>
      <c r="DP17" s="61">
        <v>4.3</v>
      </c>
      <c r="DQ17" s="59">
        <v>5</v>
      </c>
      <c r="DR17" s="59">
        <v>4</v>
      </c>
      <c r="DS17" s="79">
        <v>1.71</v>
      </c>
      <c r="DT17" s="60">
        <v>10</v>
      </c>
      <c r="DU17" s="25">
        <v>3505</v>
      </c>
      <c r="DV17" s="26">
        <v>3516</v>
      </c>
      <c r="DW17" s="26">
        <v>25</v>
      </c>
      <c r="DX17" s="26">
        <v>6</v>
      </c>
      <c r="DY17" s="26">
        <v>478</v>
      </c>
      <c r="DZ17" s="26">
        <v>310</v>
      </c>
      <c r="EA17" s="26">
        <v>73.7</v>
      </c>
      <c r="EB17" s="27">
        <v>5.9</v>
      </c>
      <c r="EC17" s="27">
        <v>2</v>
      </c>
      <c r="ED17" s="27">
        <v>44</v>
      </c>
      <c r="EE17" s="26">
        <v>288</v>
      </c>
      <c r="EF17" s="26">
        <v>2379</v>
      </c>
      <c r="EG17" s="56">
        <v>70</v>
      </c>
      <c r="EH17" s="73">
        <v>4.0999999999999996</v>
      </c>
      <c r="EI17" s="59">
        <v>1</v>
      </c>
      <c r="EJ17" s="59">
        <v>7</v>
      </c>
      <c r="EK17" s="79">
        <v>1.67</v>
      </c>
      <c r="EL17" s="60">
        <v>11</v>
      </c>
    </row>
    <row r="18" spans="1:144" x14ac:dyDescent="0.2">
      <c r="A18" s="150">
        <v>16</v>
      </c>
      <c r="B18" s="151" t="s">
        <v>406</v>
      </c>
      <c r="C18" s="152">
        <v>2.5587500000000003</v>
      </c>
      <c r="D18" s="45" t="s">
        <v>101</v>
      </c>
      <c r="E18" s="14">
        <v>1</v>
      </c>
      <c r="F18" s="44">
        <v>37068</v>
      </c>
      <c r="G18" s="15">
        <v>24.271232876712329</v>
      </c>
      <c r="H18" s="15" t="s">
        <v>348</v>
      </c>
      <c r="I18" s="15">
        <v>23.852054794520548</v>
      </c>
      <c r="J18" s="15" t="s">
        <v>330</v>
      </c>
      <c r="K18" s="14">
        <v>74</v>
      </c>
      <c r="L18" s="14">
        <v>203</v>
      </c>
      <c r="M18" s="85">
        <v>4.7</v>
      </c>
      <c r="N18" s="81">
        <v>0</v>
      </c>
      <c r="O18" s="167">
        <v>0.34808612440191389</v>
      </c>
      <c r="P18" s="168">
        <v>0.9805471124620061</v>
      </c>
      <c r="Q18" s="168">
        <v>0.9302083333333333</v>
      </c>
      <c r="R18" s="168">
        <v>0.83167377904220008</v>
      </c>
      <c r="S18" s="168">
        <v>0.85664666877170825</v>
      </c>
      <c r="T18" s="169">
        <v>0.91859689061685712</v>
      </c>
      <c r="U18" s="169">
        <v>0.91859689061685712</v>
      </c>
      <c r="V18" s="169">
        <v>0.25476279417258124</v>
      </c>
      <c r="W18" s="169">
        <v>0.2069767441860465</v>
      </c>
      <c r="X18" s="169">
        <v>0.23086976917931387</v>
      </c>
      <c r="Y18" s="18">
        <v>0.23086976917931387</v>
      </c>
      <c r="Z18" s="19">
        <v>20.194520547945206</v>
      </c>
      <c r="AA18" s="20">
        <v>83.202160141205923</v>
      </c>
      <c r="AB18" s="71">
        <v>0.62382445141065834</v>
      </c>
      <c r="AC18" s="102">
        <v>13.633165829145728</v>
      </c>
      <c r="AD18" s="71">
        <v>0.73099999999999998</v>
      </c>
      <c r="AE18" s="71">
        <v>4.8000000000000001E-2</v>
      </c>
      <c r="AF18" s="71">
        <v>1.7000000000000001E-2</v>
      </c>
      <c r="AG18" s="70">
        <v>0.44299999999999995</v>
      </c>
      <c r="AH18" s="20">
        <v>6.2</v>
      </c>
      <c r="AI18" s="20">
        <v>0.13636363636363635</v>
      </c>
      <c r="AJ18" s="76">
        <v>2.41</v>
      </c>
      <c r="AK18" s="21">
        <v>4</v>
      </c>
      <c r="AL18" s="21">
        <v>8</v>
      </c>
      <c r="AM18" s="21">
        <v>3</v>
      </c>
      <c r="AN18" s="21">
        <v>1</v>
      </c>
      <c r="AO18" s="21">
        <v>10</v>
      </c>
      <c r="AP18" s="21">
        <v>2</v>
      </c>
      <c r="AQ18" s="21">
        <v>8</v>
      </c>
      <c r="AR18" s="21">
        <v>6</v>
      </c>
      <c r="AS18" s="21">
        <v>2</v>
      </c>
      <c r="AT18" s="21">
        <v>4</v>
      </c>
      <c r="AU18" s="21">
        <v>0</v>
      </c>
      <c r="AV18" s="21">
        <v>0</v>
      </c>
      <c r="AW18" s="21">
        <v>7.0900000000000007</v>
      </c>
      <c r="AX18" s="21">
        <v>5.3175000000000008</v>
      </c>
      <c r="AY18" s="21">
        <v>0.75</v>
      </c>
      <c r="AZ18" s="130">
        <v>0</v>
      </c>
      <c r="BA18" s="104">
        <v>582</v>
      </c>
      <c r="BB18" s="26">
        <v>1672</v>
      </c>
      <c r="BC18" s="26">
        <v>3</v>
      </c>
      <c r="BD18" s="26">
        <v>3</v>
      </c>
      <c r="BE18" s="26">
        <v>86</v>
      </c>
      <c r="BF18" s="26">
        <v>49</v>
      </c>
      <c r="BG18" s="26">
        <v>72.2</v>
      </c>
      <c r="BH18" s="78">
        <v>5.7</v>
      </c>
      <c r="BI18" s="78">
        <v>4</v>
      </c>
      <c r="BJ18" s="78">
        <v>66.7</v>
      </c>
      <c r="BK18" s="26">
        <v>98</v>
      </c>
      <c r="BL18" s="26">
        <v>762</v>
      </c>
      <c r="BM18" s="56">
        <v>19</v>
      </c>
      <c r="BN18" s="61">
        <v>5.2</v>
      </c>
      <c r="BO18" s="59">
        <v>1</v>
      </c>
      <c r="BP18" s="59">
        <v>5</v>
      </c>
      <c r="BQ18" s="80">
        <v>2.89</v>
      </c>
      <c r="BR18" s="59">
        <v>3</v>
      </c>
      <c r="BS18" s="25">
        <v>3226</v>
      </c>
      <c r="BT18" s="26">
        <v>3290</v>
      </c>
      <c r="BU18" s="26">
        <v>27</v>
      </c>
      <c r="BV18" s="26">
        <v>10</v>
      </c>
      <c r="BW18" s="26">
        <v>390</v>
      </c>
      <c r="BX18" s="26">
        <v>235</v>
      </c>
      <c r="BY18" s="26">
        <v>70.3</v>
      </c>
      <c r="BZ18" s="78">
        <v>5.8</v>
      </c>
      <c r="CA18" s="78">
        <v>2.8</v>
      </c>
      <c r="CB18" s="78">
        <v>45.7</v>
      </c>
      <c r="CC18" s="26">
        <v>298</v>
      </c>
      <c r="CD18" s="26">
        <v>2439</v>
      </c>
      <c r="CE18" s="56">
        <v>72</v>
      </c>
      <c r="CF18" s="61">
        <v>4.0999999999999996</v>
      </c>
      <c r="CG18" s="59">
        <v>4</v>
      </c>
      <c r="CH18" s="59">
        <v>9</v>
      </c>
      <c r="CI18" s="79">
        <v>1.49</v>
      </c>
      <c r="CJ18" s="60">
        <v>13</v>
      </c>
      <c r="CK18" s="25">
        <v>2679</v>
      </c>
      <c r="CL18" s="26">
        <v>2880</v>
      </c>
      <c r="CM18" s="26">
        <v>19</v>
      </c>
      <c r="CN18" s="26">
        <v>11</v>
      </c>
      <c r="CO18" s="26">
        <v>390</v>
      </c>
      <c r="CP18" s="26">
        <v>242</v>
      </c>
      <c r="CQ18" s="26">
        <v>71.7</v>
      </c>
      <c r="CR18" s="27">
        <v>4.2</v>
      </c>
      <c r="CS18" s="27">
        <v>3</v>
      </c>
      <c r="CT18" s="26">
        <v>44.3</v>
      </c>
      <c r="CU18" s="26">
        <v>174</v>
      </c>
      <c r="CV18" s="26">
        <v>1497</v>
      </c>
      <c r="CW18" s="56">
        <v>46</v>
      </c>
      <c r="CX18" s="61">
        <v>3.8</v>
      </c>
      <c r="CY18" s="59">
        <v>1</v>
      </c>
      <c r="CZ18" s="59">
        <v>5</v>
      </c>
      <c r="DA18" s="79">
        <v>2.63</v>
      </c>
      <c r="DB18" s="60">
        <v>6</v>
      </c>
      <c r="DC18" s="25">
        <v>1754</v>
      </c>
      <c r="DD18" s="26">
        <v>2109</v>
      </c>
      <c r="DE18" s="26">
        <v>16</v>
      </c>
      <c r="DF18" s="26">
        <v>10</v>
      </c>
      <c r="DG18" s="26">
        <v>266</v>
      </c>
      <c r="DH18" s="26">
        <v>162</v>
      </c>
      <c r="DI18" s="26">
        <v>70.2</v>
      </c>
      <c r="DJ18" s="78">
        <v>4.8</v>
      </c>
      <c r="DK18" s="78">
        <v>3.6</v>
      </c>
      <c r="DL18" s="78">
        <v>37.799999999999997</v>
      </c>
      <c r="DM18" s="26">
        <v>682</v>
      </c>
      <c r="DN18" s="26">
        <v>2677</v>
      </c>
      <c r="DO18" s="56">
        <v>110</v>
      </c>
      <c r="DP18" s="61">
        <v>6.2</v>
      </c>
      <c r="DQ18" s="59">
        <v>3</v>
      </c>
      <c r="DR18" s="59">
        <v>15</v>
      </c>
      <c r="DS18" s="79">
        <v>2.41</v>
      </c>
      <c r="DT18" s="60">
        <v>23</v>
      </c>
      <c r="DU18" s="25">
        <v>2713</v>
      </c>
      <c r="DV18" s="26">
        <v>3167</v>
      </c>
      <c r="DW18" s="26">
        <v>21</v>
      </c>
      <c r="DX18" s="26">
        <v>9</v>
      </c>
      <c r="DY18" s="26">
        <v>319</v>
      </c>
      <c r="DZ18" s="26">
        <v>199</v>
      </c>
      <c r="EA18" s="26">
        <v>73.099999999999994</v>
      </c>
      <c r="EB18" s="27">
        <v>3</v>
      </c>
      <c r="EC18" s="27">
        <v>1.7</v>
      </c>
      <c r="ED18" s="27">
        <v>42.6</v>
      </c>
      <c r="EE18" s="26">
        <v>445</v>
      </c>
      <c r="EF18" s="26">
        <v>2150</v>
      </c>
      <c r="EG18" s="56">
        <v>86</v>
      </c>
      <c r="EH18" s="73">
        <v>5.2</v>
      </c>
      <c r="EI18" s="59">
        <v>2</v>
      </c>
      <c r="EJ18" s="59">
        <v>8</v>
      </c>
      <c r="EK18" s="79">
        <v>1.84</v>
      </c>
      <c r="EL18" s="60">
        <v>12</v>
      </c>
    </row>
    <row r="19" spans="1:144" x14ac:dyDescent="0.2">
      <c r="A19" s="150">
        <v>17</v>
      </c>
      <c r="B19" s="151" t="s">
        <v>401</v>
      </c>
      <c r="C19" s="152">
        <v>2.42875</v>
      </c>
      <c r="D19" s="45" t="s">
        <v>99</v>
      </c>
      <c r="E19" s="14">
        <v>2</v>
      </c>
      <c r="F19" s="44">
        <v>36978</v>
      </c>
      <c r="G19" s="15">
        <v>24.517808219178082</v>
      </c>
      <c r="H19" s="15" t="s">
        <v>348</v>
      </c>
      <c r="I19" s="15">
        <v>24.098630136986301</v>
      </c>
      <c r="J19" s="15" t="s">
        <v>331</v>
      </c>
      <c r="K19" s="14">
        <v>74</v>
      </c>
      <c r="L19" s="14">
        <v>225</v>
      </c>
      <c r="M19" s="85">
        <v>4.78</v>
      </c>
      <c r="N19" s="81">
        <v>0</v>
      </c>
      <c r="O19" s="167">
        <v>0.91613588110403399</v>
      </c>
      <c r="P19" s="168">
        <v>6.7546174142480209E-2</v>
      </c>
      <c r="Q19" s="168">
        <v>0.99968274111675126</v>
      </c>
      <c r="R19" s="168">
        <v>0.9861855088807443</v>
      </c>
      <c r="S19" s="168">
        <v>0.97902831177909821</v>
      </c>
      <c r="T19" s="169">
        <v>0.98935552644792479</v>
      </c>
      <c r="U19" s="169">
        <v>0.98935552644792479</v>
      </c>
      <c r="V19" s="169">
        <v>0.15858073859522084</v>
      </c>
      <c r="W19" s="169">
        <v>7.9667063020214035E-2</v>
      </c>
      <c r="X19" s="169">
        <v>0.11912390080771744</v>
      </c>
      <c r="Y19" s="18">
        <v>0.11912390080771744</v>
      </c>
      <c r="Z19" s="19">
        <v>19.443835616438356</v>
      </c>
      <c r="AA19" s="20">
        <v>86.198741926158817</v>
      </c>
      <c r="AB19" s="71">
        <v>0.66009852216748766</v>
      </c>
      <c r="AC19" s="102">
        <v>10.451492537313433</v>
      </c>
      <c r="AD19" s="71">
        <v>0.77500000000000002</v>
      </c>
      <c r="AE19" s="71">
        <v>5.2000000000000005E-2</v>
      </c>
      <c r="AF19" s="71">
        <v>1.7000000000000001E-2</v>
      </c>
      <c r="AG19" s="70">
        <v>0.45500000000000002</v>
      </c>
      <c r="AH19" s="20">
        <v>4.9000000000000004</v>
      </c>
      <c r="AI19" s="20">
        <v>0.13333333333333333</v>
      </c>
      <c r="AJ19" s="76">
        <v>2.4900000000000002</v>
      </c>
      <c r="AK19" s="21">
        <v>6</v>
      </c>
      <c r="AL19" s="21">
        <v>0</v>
      </c>
      <c r="AM19" s="21">
        <v>7</v>
      </c>
      <c r="AN19" s="21">
        <v>2</v>
      </c>
      <c r="AO19" s="21">
        <v>10</v>
      </c>
      <c r="AP19" s="21">
        <v>3</v>
      </c>
      <c r="AQ19" s="21">
        <v>5</v>
      </c>
      <c r="AR19" s="21">
        <v>3</v>
      </c>
      <c r="AS19" s="21">
        <v>2</v>
      </c>
      <c r="AT19" s="21">
        <v>4</v>
      </c>
      <c r="AU19" s="21">
        <v>0</v>
      </c>
      <c r="AV19" s="21">
        <v>0</v>
      </c>
      <c r="AW19" s="21">
        <v>6.21</v>
      </c>
      <c r="AX19" s="21">
        <v>4.6574999999999998</v>
      </c>
      <c r="AY19" s="21">
        <v>0.52500000000000002</v>
      </c>
      <c r="AZ19" s="130">
        <v>0</v>
      </c>
      <c r="BA19" s="104">
        <v>1726</v>
      </c>
      <c r="BB19" s="26">
        <v>1884</v>
      </c>
      <c r="BC19" s="26">
        <v>11</v>
      </c>
      <c r="BD19" s="26">
        <v>4</v>
      </c>
      <c r="BE19" s="26">
        <v>174</v>
      </c>
      <c r="BF19" s="26">
        <v>108</v>
      </c>
      <c r="BG19" s="26">
        <v>71.3</v>
      </c>
      <c r="BH19" s="78">
        <v>3.9</v>
      </c>
      <c r="BI19" s="78">
        <v>3.1</v>
      </c>
      <c r="BJ19" s="78">
        <v>100</v>
      </c>
      <c r="BK19" s="26">
        <v>37</v>
      </c>
      <c r="BL19" s="26">
        <v>1453</v>
      </c>
      <c r="BM19" s="56">
        <v>24</v>
      </c>
      <c r="BN19" s="61">
        <v>1.5</v>
      </c>
      <c r="BO19" s="59">
        <v>2</v>
      </c>
      <c r="BP19" s="59">
        <v>2</v>
      </c>
      <c r="BQ19" s="80">
        <v>0.96</v>
      </c>
      <c r="BR19" s="59">
        <v>0</v>
      </c>
      <c r="BS19" s="25">
        <v>128</v>
      </c>
      <c r="BT19" s="26">
        <v>1895</v>
      </c>
      <c r="BU19" s="26">
        <v>2</v>
      </c>
      <c r="BV19" s="26">
        <v>0</v>
      </c>
      <c r="BW19" s="26">
        <v>35</v>
      </c>
      <c r="BX19" s="26">
        <v>20</v>
      </c>
      <c r="BY19" s="26">
        <v>72.7</v>
      </c>
      <c r="BZ19" s="78">
        <v>8.3000000000000007</v>
      </c>
      <c r="CA19" s="78">
        <v>2.6</v>
      </c>
      <c r="CB19" s="78">
        <v>46.4</v>
      </c>
      <c r="CC19" s="26">
        <v>5</v>
      </c>
      <c r="CD19" s="26">
        <v>1244</v>
      </c>
      <c r="CE19" s="56">
        <v>3</v>
      </c>
      <c r="CF19" s="61">
        <v>1.7</v>
      </c>
      <c r="CG19" s="59">
        <v>0</v>
      </c>
      <c r="CH19" s="59">
        <v>0</v>
      </c>
      <c r="CI19" s="79">
        <v>3.33</v>
      </c>
      <c r="CJ19" s="60">
        <v>0</v>
      </c>
      <c r="CK19" s="25">
        <v>3151</v>
      </c>
      <c r="CL19" s="26">
        <v>3152</v>
      </c>
      <c r="CM19" s="26">
        <v>27</v>
      </c>
      <c r="CN19" s="26">
        <v>8</v>
      </c>
      <c r="CO19" s="26">
        <v>422</v>
      </c>
      <c r="CP19" s="26">
        <v>262</v>
      </c>
      <c r="CQ19" s="26">
        <v>71</v>
      </c>
      <c r="CR19" s="27">
        <v>5.2</v>
      </c>
      <c r="CS19" s="27">
        <v>2.8</v>
      </c>
      <c r="CT19" s="26">
        <v>45.5</v>
      </c>
      <c r="CU19" s="26">
        <v>234</v>
      </c>
      <c r="CV19" s="26">
        <v>1922</v>
      </c>
      <c r="CW19" s="56">
        <v>68</v>
      </c>
      <c r="CX19" s="61">
        <v>3.4</v>
      </c>
      <c r="CY19" s="59">
        <v>2</v>
      </c>
      <c r="CZ19" s="59">
        <v>8</v>
      </c>
      <c r="DA19" s="79">
        <v>2.1</v>
      </c>
      <c r="DB19" s="60">
        <v>7</v>
      </c>
      <c r="DC19" s="25">
        <v>3498</v>
      </c>
      <c r="DD19" s="26">
        <v>3547</v>
      </c>
      <c r="DE19" s="26">
        <v>29</v>
      </c>
      <c r="DF19" s="26">
        <v>7</v>
      </c>
      <c r="DG19" s="26">
        <v>461</v>
      </c>
      <c r="DH19" s="26">
        <v>295</v>
      </c>
      <c r="DI19" s="26">
        <v>74.3</v>
      </c>
      <c r="DJ19" s="78">
        <v>3.5</v>
      </c>
      <c r="DK19" s="78">
        <v>2.7</v>
      </c>
      <c r="DL19" s="78">
        <v>45.5</v>
      </c>
      <c r="DM19" s="26">
        <v>219</v>
      </c>
      <c r="DN19" s="26">
        <v>1381</v>
      </c>
      <c r="DO19" s="56">
        <v>45</v>
      </c>
      <c r="DP19" s="61">
        <v>4.9000000000000004</v>
      </c>
      <c r="DQ19" s="59">
        <v>5</v>
      </c>
      <c r="DR19" s="59">
        <v>6</v>
      </c>
      <c r="DS19" s="79">
        <v>2.4900000000000002</v>
      </c>
      <c r="DT19" s="60">
        <v>9</v>
      </c>
      <c r="DU19" s="25">
        <v>2801</v>
      </c>
      <c r="DV19" s="26">
        <v>2861</v>
      </c>
      <c r="DW19" s="26">
        <v>18</v>
      </c>
      <c r="DX19" s="26">
        <v>6</v>
      </c>
      <c r="DY19" s="26">
        <v>406</v>
      </c>
      <c r="DZ19" s="26">
        <v>268</v>
      </c>
      <c r="EA19" s="26">
        <v>77.5</v>
      </c>
      <c r="EB19" s="27">
        <v>3.1</v>
      </c>
      <c r="EC19" s="27">
        <v>1.7</v>
      </c>
      <c r="ED19" s="27">
        <v>38.5</v>
      </c>
      <c r="EE19" s="26">
        <v>134</v>
      </c>
      <c r="EF19" s="26">
        <v>1682</v>
      </c>
      <c r="EG19" s="56">
        <v>49</v>
      </c>
      <c r="EH19" s="73">
        <v>2.7</v>
      </c>
      <c r="EI19" s="59">
        <v>5</v>
      </c>
      <c r="EJ19" s="59">
        <v>3</v>
      </c>
      <c r="EK19" s="79">
        <v>1.69</v>
      </c>
      <c r="EL19" s="60">
        <v>1</v>
      </c>
    </row>
    <row r="20" spans="1:144" x14ac:dyDescent="0.2">
      <c r="A20" s="150">
        <v>18</v>
      </c>
      <c r="B20" s="151" t="s">
        <v>407</v>
      </c>
      <c r="C20" s="152">
        <v>2.2662499999999999</v>
      </c>
      <c r="D20" s="45" t="s">
        <v>93</v>
      </c>
      <c r="E20" s="14">
        <v>4</v>
      </c>
      <c r="F20" s="44">
        <v>36998</v>
      </c>
      <c r="G20" s="15">
        <v>24.463013698630139</v>
      </c>
      <c r="H20" s="15" t="s">
        <v>348</v>
      </c>
      <c r="I20" s="15">
        <v>24.043835616438358</v>
      </c>
      <c r="J20" s="15" t="s">
        <v>330</v>
      </c>
      <c r="K20" s="14">
        <v>76</v>
      </c>
      <c r="L20" s="14">
        <v>252</v>
      </c>
      <c r="M20" s="85">
        <v>4.87</v>
      </c>
      <c r="N20" s="81">
        <v>0</v>
      </c>
      <c r="O20" s="167">
        <v>0.21855571496891441</v>
      </c>
      <c r="P20" s="168">
        <v>0.90342052313883303</v>
      </c>
      <c r="Q20" s="168">
        <v>0.77466953581309561</v>
      </c>
      <c r="R20" s="168">
        <v>0.83259212198221089</v>
      </c>
      <c r="S20" s="168">
        <v>0.49029574861367836</v>
      </c>
      <c r="T20" s="169">
        <v>0.69685813587625567</v>
      </c>
      <c r="U20" s="169">
        <v>0.62717232228863007</v>
      </c>
      <c r="V20" s="169">
        <v>0.11767222935387249</v>
      </c>
      <c r="W20" s="169">
        <v>3.3236994219653176E-2</v>
      </c>
      <c r="X20" s="169">
        <v>7.5454611786762826E-2</v>
      </c>
      <c r="Y20" s="18">
        <v>6.7909150608086541E-2</v>
      </c>
      <c r="Z20" s="19">
        <v>20.386301369863013</v>
      </c>
      <c r="AA20" s="20">
        <v>89.601378569377175</v>
      </c>
      <c r="AB20" s="71">
        <v>0.57006369426751591</v>
      </c>
      <c r="AC20" s="102">
        <v>12.783132530120483</v>
      </c>
      <c r="AD20" s="71">
        <v>0.71599999999999997</v>
      </c>
      <c r="AE20" s="71">
        <v>6.2E-2</v>
      </c>
      <c r="AF20" s="71">
        <v>2.6000000000000002E-2</v>
      </c>
      <c r="AG20" s="70">
        <v>0.46600000000000003</v>
      </c>
      <c r="AH20" s="20">
        <v>4.2</v>
      </c>
      <c r="AI20" s="20">
        <v>0.23333333333333334</v>
      </c>
      <c r="AJ20" s="76">
        <v>2.72</v>
      </c>
      <c r="AK20" s="21">
        <v>4</v>
      </c>
      <c r="AL20" s="21">
        <v>6</v>
      </c>
      <c r="AM20" s="21">
        <v>1</v>
      </c>
      <c r="AN20" s="21">
        <v>4</v>
      </c>
      <c r="AO20" s="21">
        <v>8</v>
      </c>
      <c r="AP20" s="21">
        <v>3</v>
      </c>
      <c r="AQ20" s="21">
        <v>2</v>
      </c>
      <c r="AR20" s="21">
        <v>2</v>
      </c>
      <c r="AS20" s="21">
        <v>7</v>
      </c>
      <c r="AT20" s="21">
        <v>5</v>
      </c>
      <c r="AU20" s="21">
        <v>0</v>
      </c>
      <c r="AV20" s="21">
        <v>0</v>
      </c>
      <c r="AW20" s="21">
        <v>6.3100000000000005</v>
      </c>
      <c r="AX20" s="21">
        <v>4.7324999999999999</v>
      </c>
      <c r="AY20" s="21">
        <v>0.6</v>
      </c>
      <c r="AZ20" s="130">
        <v>0</v>
      </c>
      <c r="BA20" s="104">
        <v>914</v>
      </c>
      <c r="BB20" s="26">
        <v>4182</v>
      </c>
      <c r="BC20" s="26">
        <v>5</v>
      </c>
      <c r="BD20" s="26">
        <v>0</v>
      </c>
      <c r="BE20" s="26">
        <v>119</v>
      </c>
      <c r="BF20" s="26">
        <v>78</v>
      </c>
      <c r="BG20" s="26">
        <v>76.599999999999994</v>
      </c>
      <c r="BH20" s="78">
        <v>4</v>
      </c>
      <c r="BI20" s="78">
        <v>0</v>
      </c>
      <c r="BJ20" s="78">
        <v>50</v>
      </c>
      <c r="BK20" s="26">
        <v>86</v>
      </c>
      <c r="BL20" s="26">
        <v>2026</v>
      </c>
      <c r="BM20" s="56">
        <v>30</v>
      </c>
      <c r="BN20" s="61">
        <v>2.9</v>
      </c>
      <c r="BO20" s="59">
        <v>4</v>
      </c>
      <c r="BP20" s="59">
        <v>2</v>
      </c>
      <c r="BQ20" s="80">
        <v>1.93</v>
      </c>
      <c r="BR20" s="59">
        <v>2</v>
      </c>
      <c r="BS20" s="25">
        <v>2245</v>
      </c>
      <c r="BT20" s="26">
        <v>2485</v>
      </c>
      <c r="BU20" s="26">
        <v>9</v>
      </c>
      <c r="BV20" s="26">
        <v>10</v>
      </c>
      <c r="BW20" s="26">
        <v>377</v>
      </c>
      <c r="BX20" s="26">
        <v>208</v>
      </c>
      <c r="BY20" s="26">
        <v>67.400000000000006</v>
      </c>
      <c r="BZ20" s="78">
        <v>4.5</v>
      </c>
      <c r="CA20" s="78">
        <v>2.5</v>
      </c>
      <c r="CB20" s="78">
        <v>39</v>
      </c>
      <c r="CC20" s="26">
        <v>419</v>
      </c>
      <c r="CD20" s="26">
        <v>2312</v>
      </c>
      <c r="CE20" s="56">
        <v>94</v>
      </c>
      <c r="CF20" s="61">
        <v>4.5</v>
      </c>
      <c r="CG20" s="59">
        <v>4</v>
      </c>
      <c r="CH20" s="59">
        <v>12</v>
      </c>
      <c r="CI20" s="79">
        <v>2.84</v>
      </c>
      <c r="CJ20" s="60">
        <v>15</v>
      </c>
      <c r="CK20" s="25">
        <v>2520</v>
      </c>
      <c r="CL20" s="26">
        <v>3253</v>
      </c>
      <c r="CM20" s="26">
        <v>22</v>
      </c>
      <c r="CN20" s="26">
        <v>7</v>
      </c>
      <c r="CO20" s="26">
        <v>370</v>
      </c>
      <c r="CP20" s="26">
        <v>229</v>
      </c>
      <c r="CQ20" s="26">
        <v>71.599999999999994</v>
      </c>
      <c r="CR20" s="27">
        <v>5.7</v>
      </c>
      <c r="CS20" s="27">
        <v>2.6</v>
      </c>
      <c r="CT20" s="26">
        <v>38.700000000000003</v>
      </c>
      <c r="CU20" s="26">
        <v>664</v>
      </c>
      <c r="CV20" s="26">
        <v>2673</v>
      </c>
      <c r="CW20" s="56">
        <v>129</v>
      </c>
      <c r="CX20" s="61">
        <v>5.0999999999999996</v>
      </c>
      <c r="CY20" s="59">
        <v>7</v>
      </c>
      <c r="CZ20" s="59">
        <v>38</v>
      </c>
      <c r="DA20" s="79">
        <v>3.15</v>
      </c>
      <c r="DB20" s="60">
        <v>24</v>
      </c>
      <c r="DC20" s="25">
        <v>2621</v>
      </c>
      <c r="DD20" s="26">
        <v>3148</v>
      </c>
      <c r="DE20" s="26">
        <v>21</v>
      </c>
      <c r="DF20" s="26">
        <v>7</v>
      </c>
      <c r="DG20" s="26">
        <v>314</v>
      </c>
      <c r="DH20" s="26">
        <v>179</v>
      </c>
      <c r="DI20" s="26">
        <v>66.3</v>
      </c>
      <c r="DJ20" s="78">
        <v>6.2</v>
      </c>
      <c r="DK20" s="78">
        <v>2.6</v>
      </c>
      <c r="DL20" s="78">
        <v>46.6</v>
      </c>
      <c r="DM20" s="26">
        <v>275</v>
      </c>
      <c r="DN20" s="26">
        <v>2337</v>
      </c>
      <c r="DO20" s="56">
        <v>65</v>
      </c>
      <c r="DP20" s="61">
        <v>4.2</v>
      </c>
      <c r="DQ20" s="59">
        <v>6</v>
      </c>
      <c r="DR20" s="59">
        <v>13</v>
      </c>
      <c r="DS20" s="79">
        <v>2.72</v>
      </c>
      <c r="DT20" s="60">
        <v>9</v>
      </c>
      <c r="DU20" s="25">
        <v>1061</v>
      </c>
      <c r="DV20" s="26">
        <v>2164</v>
      </c>
      <c r="DW20" s="26">
        <v>4</v>
      </c>
      <c r="DX20" s="26">
        <v>6</v>
      </c>
      <c r="DY20" s="26">
        <v>158</v>
      </c>
      <c r="DZ20" s="26">
        <v>83</v>
      </c>
      <c r="EA20" s="26">
        <v>70.099999999999994</v>
      </c>
      <c r="EB20" s="27">
        <v>3.7</v>
      </c>
      <c r="EC20" s="27">
        <v>2.7</v>
      </c>
      <c r="ED20" s="27">
        <v>25</v>
      </c>
      <c r="EE20" s="26">
        <v>46</v>
      </c>
      <c r="EF20" s="26">
        <v>1384</v>
      </c>
      <c r="EG20" s="56">
        <v>30</v>
      </c>
      <c r="EH20" s="73">
        <v>1.5</v>
      </c>
      <c r="EI20" s="59">
        <v>0</v>
      </c>
      <c r="EJ20" s="59">
        <v>7</v>
      </c>
      <c r="EK20" s="79">
        <v>2.2999999999999998</v>
      </c>
      <c r="EL20" s="60">
        <v>1</v>
      </c>
      <c r="EN20" s="17"/>
    </row>
    <row r="21" spans="1:144" ht="16" thickBot="1" x14ac:dyDescent="0.25">
      <c r="A21" s="153">
        <v>19</v>
      </c>
      <c r="B21" s="154" t="s">
        <v>408</v>
      </c>
      <c r="C21" s="152">
        <v>0.73499999999999988</v>
      </c>
      <c r="D21" s="162" t="s">
        <v>410</v>
      </c>
      <c r="E21" s="159">
        <v>9</v>
      </c>
      <c r="F21" s="160">
        <v>36791</v>
      </c>
      <c r="G21" s="161">
        <v>25.030136986301368</v>
      </c>
      <c r="H21" s="161" t="s">
        <v>348</v>
      </c>
      <c r="I21" s="161">
        <v>24.610958904109587</v>
      </c>
      <c r="J21" s="161" t="s">
        <v>331</v>
      </c>
      <c r="K21" s="159">
        <v>75</v>
      </c>
      <c r="L21" s="159">
        <v>225</v>
      </c>
      <c r="M21" s="203">
        <v>4.8</v>
      </c>
      <c r="N21" s="200">
        <v>0</v>
      </c>
      <c r="O21" s="170">
        <v>0.88718140929535227</v>
      </c>
      <c r="P21" s="171">
        <v>0.84090909090909094</v>
      </c>
      <c r="Q21" s="171">
        <v>0.88616328095055574</v>
      </c>
      <c r="R21" s="171">
        <v>0.78932355338223303</v>
      </c>
      <c r="S21" s="171">
        <v>0.9779411764705882</v>
      </c>
      <c r="T21" s="172">
        <v>0.9779411764705882</v>
      </c>
      <c r="U21" s="172">
        <v>0.63566176470588232</v>
      </c>
      <c r="V21" s="172">
        <v>4.8829098156452415E-2</v>
      </c>
      <c r="W21" s="172">
        <v>4.4972208185952503E-2</v>
      </c>
      <c r="X21" s="172">
        <v>4.6900653171202455E-2</v>
      </c>
      <c r="Y21" s="173">
        <v>3.0485424561281598E-2</v>
      </c>
      <c r="Z21" s="174">
        <v>19.956164383561642</v>
      </c>
      <c r="AA21" s="175">
        <v>84.771050347222229</v>
      </c>
      <c r="AB21" s="176">
        <v>0.66831683168316836</v>
      </c>
      <c r="AC21" s="177">
        <v>11.329629629629629</v>
      </c>
      <c r="AD21" s="176">
        <v>0.755</v>
      </c>
      <c r="AE21" s="176">
        <v>2.4E-2</v>
      </c>
      <c r="AF21" s="176">
        <v>1.9E-2</v>
      </c>
      <c r="AG21" s="178">
        <v>0.45700000000000002</v>
      </c>
      <c r="AH21" s="175">
        <v>4.0999999999999996</v>
      </c>
      <c r="AI21" s="175">
        <v>0.16666666666666666</v>
      </c>
      <c r="AJ21" s="179">
        <v>0.96</v>
      </c>
      <c r="AK21" s="180">
        <v>5</v>
      </c>
      <c r="AL21" s="180">
        <v>3</v>
      </c>
      <c r="AM21" s="180">
        <v>5</v>
      </c>
      <c r="AN21" s="180">
        <v>0</v>
      </c>
      <c r="AO21" s="180">
        <v>10</v>
      </c>
      <c r="AP21" s="180">
        <v>3</v>
      </c>
      <c r="AQ21" s="180">
        <v>0</v>
      </c>
      <c r="AR21" s="180">
        <v>2</v>
      </c>
      <c r="AS21" s="180">
        <v>3</v>
      </c>
      <c r="AT21" s="180">
        <v>0</v>
      </c>
      <c r="AU21" s="180">
        <v>0</v>
      </c>
      <c r="AV21" s="180">
        <v>0</v>
      </c>
      <c r="AW21" s="180">
        <v>5.96</v>
      </c>
      <c r="AX21" s="180">
        <v>4.47</v>
      </c>
      <c r="AY21" s="180">
        <v>0.1875</v>
      </c>
      <c r="AZ21" s="181">
        <v>0</v>
      </c>
      <c r="BA21" s="182">
        <v>2367</v>
      </c>
      <c r="BB21" s="183">
        <v>2668</v>
      </c>
      <c r="BC21" s="183">
        <v>7</v>
      </c>
      <c r="BD21" s="183">
        <v>6</v>
      </c>
      <c r="BE21" s="183">
        <v>324</v>
      </c>
      <c r="BF21" s="183">
        <v>218</v>
      </c>
      <c r="BG21" s="183">
        <v>74.8</v>
      </c>
      <c r="BH21" s="184">
        <v>4.0999999999999996</v>
      </c>
      <c r="BI21" s="184">
        <v>3.3</v>
      </c>
      <c r="BJ21" s="184">
        <v>36</v>
      </c>
      <c r="BK21" s="183">
        <v>104</v>
      </c>
      <c r="BL21" s="183">
        <v>1527</v>
      </c>
      <c r="BM21" s="185">
        <v>37</v>
      </c>
      <c r="BN21" s="186">
        <v>2.8</v>
      </c>
      <c r="BO21" s="187">
        <v>2</v>
      </c>
      <c r="BP21" s="187">
        <v>4</v>
      </c>
      <c r="BQ21" s="188">
        <v>1.92</v>
      </c>
      <c r="BR21" s="187">
        <v>2</v>
      </c>
      <c r="BS21" s="189">
        <v>2553</v>
      </c>
      <c r="BT21" s="183">
        <v>3036</v>
      </c>
      <c r="BU21" s="183">
        <v>16</v>
      </c>
      <c r="BV21" s="183">
        <v>11</v>
      </c>
      <c r="BW21" s="183">
        <v>379</v>
      </c>
      <c r="BX21" s="183">
        <v>246</v>
      </c>
      <c r="BY21" s="183">
        <v>72.599999999999994</v>
      </c>
      <c r="BZ21" s="184">
        <v>2.7</v>
      </c>
      <c r="CA21" s="184">
        <v>3.3</v>
      </c>
      <c r="CB21" s="184">
        <v>34</v>
      </c>
      <c r="CC21" s="183">
        <v>67</v>
      </c>
      <c r="CD21" s="183">
        <v>2460</v>
      </c>
      <c r="CE21" s="185">
        <v>21</v>
      </c>
      <c r="CF21" s="186">
        <v>3.2</v>
      </c>
      <c r="CG21" s="187">
        <v>0</v>
      </c>
      <c r="CH21" s="187">
        <v>0</v>
      </c>
      <c r="CI21" s="190">
        <v>1.19</v>
      </c>
      <c r="CJ21" s="191">
        <v>2</v>
      </c>
      <c r="CK21" s="189">
        <v>2312</v>
      </c>
      <c r="CL21" s="183">
        <v>2609</v>
      </c>
      <c r="CM21" s="183">
        <v>13</v>
      </c>
      <c r="CN21" s="183">
        <v>10</v>
      </c>
      <c r="CO21" s="183">
        <v>428</v>
      </c>
      <c r="CP21" s="183">
        <v>235</v>
      </c>
      <c r="CQ21" s="183">
        <v>64.599999999999994</v>
      </c>
      <c r="CR21" s="192">
        <v>1.5</v>
      </c>
      <c r="CS21" s="192">
        <v>3.1</v>
      </c>
      <c r="CT21" s="183">
        <v>31.9</v>
      </c>
      <c r="CU21" s="183">
        <v>51</v>
      </c>
      <c r="CV21" s="183">
        <v>1627</v>
      </c>
      <c r="CW21" s="185">
        <v>22</v>
      </c>
      <c r="CX21" s="186">
        <v>2.2999999999999998</v>
      </c>
      <c r="CY21" s="187">
        <v>1</v>
      </c>
      <c r="CZ21" s="187">
        <v>2</v>
      </c>
      <c r="DA21" s="190">
        <v>0.95</v>
      </c>
      <c r="DB21" s="191">
        <v>2</v>
      </c>
      <c r="DC21" s="189">
        <v>1937</v>
      </c>
      <c r="DD21" s="183">
        <v>2454</v>
      </c>
      <c r="DE21" s="183">
        <v>12</v>
      </c>
      <c r="DF21" s="183">
        <v>7</v>
      </c>
      <c r="DG21" s="183">
        <v>281</v>
      </c>
      <c r="DH21" s="183">
        <v>168</v>
      </c>
      <c r="DI21" s="183">
        <v>67.7</v>
      </c>
      <c r="DJ21" s="184">
        <v>2.4</v>
      </c>
      <c r="DK21" s="184">
        <v>3.3</v>
      </c>
      <c r="DL21" s="184">
        <v>34.5</v>
      </c>
      <c r="DM21" s="183">
        <v>98</v>
      </c>
      <c r="DN21" s="183">
        <v>2007</v>
      </c>
      <c r="DO21" s="185">
        <v>24</v>
      </c>
      <c r="DP21" s="186">
        <v>4.0999999999999996</v>
      </c>
      <c r="DQ21" s="187">
        <v>2</v>
      </c>
      <c r="DR21" s="187">
        <v>4</v>
      </c>
      <c r="DS21" s="190">
        <v>0.96</v>
      </c>
      <c r="DT21" s="191">
        <v>3</v>
      </c>
      <c r="DU21" s="189">
        <v>3059</v>
      </c>
      <c r="DV21" s="183">
        <v>3128</v>
      </c>
      <c r="DW21" s="183">
        <v>18</v>
      </c>
      <c r="DX21" s="183">
        <v>5</v>
      </c>
      <c r="DY21" s="183">
        <v>404</v>
      </c>
      <c r="DZ21" s="183">
        <v>270</v>
      </c>
      <c r="EA21" s="183">
        <v>75.5</v>
      </c>
      <c r="EB21" s="192">
        <v>2.2999999999999998</v>
      </c>
      <c r="EC21" s="192">
        <v>1.9</v>
      </c>
      <c r="ED21" s="192">
        <v>45.7</v>
      </c>
      <c r="EE21" s="183">
        <v>89</v>
      </c>
      <c r="EF21" s="183">
        <v>1979</v>
      </c>
      <c r="EG21" s="185">
        <v>29</v>
      </c>
      <c r="EH21" s="202">
        <v>3.1</v>
      </c>
      <c r="EI21" s="187">
        <v>2</v>
      </c>
      <c r="EJ21" s="187">
        <v>0</v>
      </c>
      <c r="EK21" s="190">
        <v>0.9</v>
      </c>
      <c r="EL21" s="191">
        <v>4</v>
      </c>
      <c r="EN21" s="17"/>
    </row>
    <row r="22" spans="1:144" x14ac:dyDescent="0.2">
      <c r="C22" s="226"/>
      <c r="J22" s="84"/>
      <c r="K22" s="82"/>
    </row>
    <row r="23" spans="1:144" ht="15.75" customHeight="1" x14ac:dyDescent="0.2">
      <c r="J23" s="84"/>
      <c r="K23" s="82"/>
      <c r="M23" s="82"/>
    </row>
    <row r="24" spans="1:144" ht="15.75" customHeight="1" x14ac:dyDescent="0.2">
      <c r="J24" s="84"/>
      <c r="K24" s="82"/>
    </row>
    <row r="25" spans="1:144" ht="15.75" customHeight="1" x14ac:dyDescent="0.2">
      <c r="J25" s="84"/>
      <c r="K25" s="82"/>
    </row>
    <row r="26" spans="1:144" ht="15.75" customHeight="1" x14ac:dyDescent="0.2">
      <c r="J26" s="84"/>
      <c r="K26" s="82"/>
    </row>
    <row r="27" spans="1:144" ht="15.75" customHeight="1" x14ac:dyDescent="0.2">
      <c r="J27" s="84"/>
      <c r="K27" s="82"/>
    </row>
    <row r="28" spans="1:144" ht="15.75" customHeight="1" x14ac:dyDescent="0.2">
      <c r="J28" s="84"/>
      <c r="K28" s="82"/>
    </row>
    <row r="29" spans="1:144" ht="15.75" customHeight="1" x14ac:dyDescent="0.2">
      <c r="J29" s="84"/>
      <c r="K29" s="82"/>
    </row>
    <row r="30" spans="1:144" ht="15.75" customHeight="1" x14ac:dyDescent="0.2">
      <c r="J30" s="84"/>
      <c r="K30" s="82"/>
    </row>
    <row r="31" spans="1:144" ht="15.75" customHeight="1" x14ac:dyDescent="0.2">
      <c r="J31" s="82"/>
      <c r="K31" s="82"/>
    </row>
    <row r="32" spans="1:144" ht="15.75" customHeight="1" x14ac:dyDescent="0.2">
      <c r="J32" s="82"/>
      <c r="K32" s="82"/>
    </row>
    <row r="33" spans="10:11" ht="15.75" customHeight="1" x14ac:dyDescent="0.2">
      <c r="J33" s="82"/>
      <c r="K33" s="82"/>
    </row>
    <row r="34" spans="10:11" ht="15.75" customHeight="1" x14ac:dyDescent="0.2"/>
    <row r="35" spans="10:11" ht="15.75" customHeight="1" x14ac:dyDescent="0.2"/>
    <row r="36" spans="10:11" ht="15.75" customHeight="1" x14ac:dyDescent="0.2"/>
    <row r="37" spans="10:11" ht="15.75" customHeight="1" x14ac:dyDescent="0.2"/>
    <row r="38" spans="10:11" ht="15.75" customHeight="1" x14ac:dyDescent="0.2"/>
    <row r="39" spans="10:11" ht="15.75" customHeight="1" x14ac:dyDescent="0.2"/>
    <row r="40" spans="10:11" ht="15.75" customHeight="1" x14ac:dyDescent="0.2"/>
    <row r="41" spans="10:11" ht="15.75" customHeight="1" x14ac:dyDescent="0.2"/>
    <row r="42" spans="10:11" ht="15.75" customHeight="1" x14ac:dyDescent="0.2"/>
    <row r="43" spans="10:11" ht="15.75" customHeight="1" x14ac:dyDescent="0.2"/>
    <row r="44" spans="10:11" ht="15.75" customHeight="1" x14ac:dyDescent="0.2"/>
    <row r="45" spans="10:11" ht="15.75" customHeight="1" x14ac:dyDescent="0.2"/>
    <row r="46" spans="10:11" ht="15.75" customHeight="1" x14ac:dyDescent="0.2"/>
    <row r="47" spans="10:11" ht="15.75" customHeight="1" x14ac:dyDescent="0.2"/>
    <row r="48" spans="10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autoFilter ref="A2:EL2" xr:uid="{00000000-0001-0000-0F00-000000000000}">
    <sortState xmlns:xlrd2="http://schemas.microsoft.com/office/spreadsheetml/2017/richdata2" ref="A3:EL21">
      <sortCondition ref="A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AK1:AZ1"/>
    <mergeCell ref="BA1:BR1"/>
  </mergeCells>
  <conditionalFormatting sqref="B3:B21">
    <cfRule type="expression" dxfId="30" priority="2">
      <formula>C3&gt;=13</formula>
    </cfRule>
    <cfRule type="expression" dxfId="29" priority="3">
      <formula>AND(C3&gt;=11.5,C3&lt;13)</formula>
    </cfRule>
    <cfRule type="expression" dxfId="28" priority="4">
      <formula>AND(C3&gt;=10,C3&lt;11.5)</formula>
    </cfRule>
    <cfRule type="expression" dxfId="27" priority="5">
      <formula>AND(C3&gt;=8.5,C3&lt;10)</formula>
    </cfRule>
    <cfRule type="expression" dxfId="26" priority="6">
      <formula>AND(C3&gt;=6.25,C3&lt;8.5)</formula>
    </cfRule>
    <cfRule type="expression" dxfId="25" priority="7">
      <formula>AND(C3&gt;=4.5,C3&lt;6.25)</formula>
    </cfRule>
    <cfRule type="expression" dxfId="24" priority="8">
      <formula>AND(C3&gt;=3.5,C3&lt;4.5)</formula>
    </cfRule>
    <cfRule type="expression" dxfId="23" priority="9">
      <formula>C3&lt;3.5</formula>
    </cfRule>
  </conditionalFormatting>
  <conditionalFormatting sqref="C3:C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1">
    <cfRule type="containsText" dxfId="22" priority="11" operator="containsText" text="SR">
      <formula>NOT(ISERROR(SEARCH(("SR"),(H3))))</formula>
    </cfRule>
  </conditionalFormatting>
  <conditionalFormatting sqref="K22:K3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S21">
    <cfRule type="cellIs" dxfId="21" priority="13" stopIfTrue="1" operator="equal">
      <formula>0</formula>
    </cfRule>
  </conditionalFormatting>
  <conditionalFormatting sqref="O3:U21">
    <cfRule type="colorScale" priority="1321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21">
    <cfRule type="colorScale" priority="1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C141-9351-4E0A-ACF2-FCCDE079518C}">
  <dimension ref="A1:EW992"/>
  <sheetViews>
    <sheetView zoomScale="80" zoomScaleNormal="80" workbookViewId="0">
      <selection activeCell="B4" sqref="B4"/>
    </sheetView>
  </sheetViews>
  <sheetFormatPr baseColWidth="10" defaultColWidth="14.5" defaultRowHeight="15" customHeight="1" x14ac:dyDescent="0.2"/>
  <cols>
    <col min="1" max="1" width="8.5" customWidth="1"/>
    <col min="2" max="2" width="20.33203125" bestFit="1" customWidth="1"/>
    <col min="3" max="3" width="12.6640625" bestFit="1" customWidth="1"/>
    <col min="4" max="4" width="20" bestFit="1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6.33203125" bestFit="1" customWidth="1"/>
    <col min="11" max="11" width="10" customWidth="1"/>
    <col min="12" max="12" width="10.5" customWidth="1"/>
    <col min="13" max="13" width="11.33203125" customWidth="1"/>
    <col min="14" max="14" width="12.5" customWidth="1"/>
    <col min="15" max="21" width="9.83203125" customWidth="1"/>
    <col min="22" max="23" width="11" customWidth="1"/>
    <col min="24" max="24" width="10" customWidth="1"/>
    <col min="25" max="25" width="11" customWidth="1"/>
    <col min="26" max="26" width="9.33203125" customWidth="1"/>
    <col min="27" max="27" width="9.5" customWidth="1"/>
    <col min="28" max="28" width="9.1640625" bestFit="1" customWidth="1"/>
    <col min="29" max="29" width="7.33203125" bestFit="1" customWidth="1"/>
    <col min="30" max="31" width="9.1640625" bestFit="1" customWidth="1"/>
    <col min="32" max="32" width="9.83203125" bestFit="1" customWidth="1"/>
    <col min="33" max="33" width="8" bestFit="1" customWidth="1"/>
    <col min="34" max="34" width="7.5" bestFit="1" customWidth="1"/>
    <col min="35" max="35" width="10.1640625" bestFit="1" customWidth="1"/>
    <col min="36" max="36" width="9.83203125" bestFit="1" customWidth="1"/>
    <col min="37" max="37" width="9.33203125" bestFit="1" customWidth="1"/>
    <col min="38" max="38" width="8.5" bestFit="1" customWidth="1"/>
    <col min="39" max="40" width="10.1640625" bestFit="1" customWidth="1"/>
    <col min="41" max="41" width="10.83203125" bestFit="1" customWidth="1"/>
    <col min="42" max="42" width="9.1640625" bestFit="1" customWidth="1"/>
    <col min="43" max="43" width="12.1640625" bestFit="1" customWidth="1"/>
    <col min="44" max="44" width="8.5" bestFit="1" customWidth="1"/>
    <col min="45" max="45" width="11.33203125" bestFit="1" customWidth="1"/>
    <col min="46" max="46" width="10.83203125" customWidth="1"/>
    <col min="47" max="47" width="7.6640625" customWidth="1"/>
    <col min="48" max="48" width="9.5" customWidth="1"/>
    <col min="49" max="49" width="15.1640625" hidden="1" customWidth="1"/>
    <col min="50" max="50" width="13.83203125" customWidth="1"/>
    <col min="51" max="51" width="12" hidden="1" customWidth="1"/>
    <col min="52" max="52" width="13.5" customWidth="1"/>
    <col min="53" max="53" width="13.5" bestFit="1" customWidth="1"/>
    <col min="54" max="54" width="12.6640625" customWidth="1"/>
    <col min="55" max="55" width="12" bestFit="1" customWidth="1"/>
    <col min="56" max="56" width="7.1640625" bestFit="1" customWidth="1"/>
    <col min="57" max="57" width="7.5" bestFit="1" customWidth="1"/>
    <col min="58" max="58" width="9.5" bestFit="1" customWidth="1"/>
    <col min="59" max="59" width="9.1640625" bestFit="1" customWidth="1"/>
    <col min="60" max="60" width="7.5" customWidth="1"/>
    <col min="61" max="61" width="8.1640625" bestFit="1" customWidth="1"/>
    <col min="62" max="62" width="8" bestFit="1" customWidth="1"/>
    <col min="63" max="63" width="12" bestFit="1" customWidth="1"/>
    <col min="64" max="64" width="12.6640625" customWidth="1"/>
    <col min="65" max="65" width="7.5" bestFit="1" customWidth="1"/>
    <col min="66" max="66" width="7.33203125" bestFit="1" customWidth="1"/>
    <col min="67" max="67" width="7.5" bestFit="1" customWidth="1"/>
    <col min="68" max="68" width="8" bestFit="1" customWidth="1"/>
    <col min="69" max="69" width="9.83203125" bestFit="1" customWidth="1"/>
    <col min="70" max="70" width="7.5" bestFit="1" customWidth="1"/>
    <col min="71" max="71" width="13.5" bestFit="1" customWidth="1"/>
    <col min="72" max="72" width="12.6640625" bestFit="1" customWidth="1"/>
    <col min="73" max="73" width="12" bestFit="1" customWidth="1"/>
    <col min="74" max="74" width="7.1640625" bestFit="1" customWidth="1"/>
    <col min="75" max="75" width="7.5" customWidth="1"/>
    <col min="76" max="76" width="9.5" bestFit="1" customWidth="1"/>
    <col min="77" max="77" width="9.1640625" bestFit="1" customWidth="1"/>
    <col min="78" max="78" width="7.5" bestFit="1" customWidth="1"/>
    <col min="79" max="79" width="8.1640625" bestFit="1" customWidth="1"/>
    <col min="80" max="80" width="8" bestFit="1" customWidth="1"/>
    <col min="81" max="81" width="12" bestFit="1" customWidth="1"/>
    <col min="82" max="82" width="12.6640625" bestFit="1" customWidth="1"/>
    <col min="83" max="83" width="7.5" bestFit="1" customWidth="1"/>
    <col min="84" max="84" width="7.33203125" bestFit="1" customWidth="1"/>
    <col min="85" max="85" width="7.5" bestFit="1" customWidth="1"/>
    <col min="86" max="86" width="8" bestFit="1" customWidth="1"/>
    <col min="87" max="87" width="9.83203125" bestFit="1" customWidth="1"/>
    <col min="88" max="88" width="7.5" bestFit="1" customWidth="1"/>
    <col min="89" max="89" width="13.5" bestFit="1" customWidth="1"/>
    <col min="90" max="90" width="12.6640625" bestFit="1" customWidth="1"/>
    <col min="91" max="91" width="12" bestFit="1" customWidth="1"/>
    <col min="92" max="92" width="7.1640625" bestFit="1" customWidth="1"/>
    <col min="93" max="93" width="7.5" bestFit="1" customWidth="1"/>
    <col min="94" max="94" width="9.5" bestFit="1" customWidth="1"/>
    <col min="95" max="95" width="9.1640625" bestFit="1" customWidth="1"/>
    <col min="96" max="96" width="7.5" bestFit="1" customWidth="1"/>
    <col min="97" max="97" width="8.1640625" bestFit="1" customWidth="1"/>
    <col min="98" max="98" width="8" bestFit="1" customWidth="1"/>
    <col min="99" max="99" width="12" bestFit="1" customWidth="1"/>
    <col min="100" max="100" width="12.6640625" bestFit="1" customWidth="1"/>
    <col min="101" max="101" width="7.5" bestFit="1" customWidth="1"/>
    <col min="102" max="102" width="7.33203125" bestFit="1" customWidth="1"/>
    <col min="103" max="103" width="7.5" bestFit="1" customWidth="1"/>
    <col min="104" max="104" width="8" bestFit="1" customWidth="1"/>
    <col min="105" max="105" width="9.83203125" bestFit="1" customWidth="1"/>
    <col min="106" max="106" width="7.5" bestFit="1" customWidth="1"/>
    <col min="107" max="107" width="13.5" bestFit="1" customWidth="1"/>
    <col min="108" max="108" width="12.6640625" bestFit="1" customWidth="1"/>
    <col min="109" max="109" width="12" bestFit="1" customWidth="1"/>
    <col min="110" max="110" width="7.1640625" bestFit="1" customWidth="1"/>
    <col min="111" max="111" width="7.5" bestFit="1" customWidth="1"/>
    <col min="112" max="112" width="9.5" bestFit="1" customWidth="1"/>
    <col min="113" max="113" width="9.1640625" bestFit="1" customWidth="1"/>
    <col min="114" max="114" width="7.5" bestFit="1" customWidth="1"/>
    <col min="115" max="115" width="8.1640625" bestFit="1" customWidth="1"/>
    <col min="116" max="116" width="8" bestFit="1" customWidth="1"/>
    <col min="117" max="117" width="12" bestFit="1" customWidth="1"/>
    <col min="118" max="118" width="12.6640625" bestFit="1" customWidth="1"/>
    <col min="119" max="119" width="7.5" bestFit="1" customWidth="1"/>
    <col min="120" max="120" width="7.33203125" bestFit="1" customWidth="1"/>
    <col min="121" max="121" width="7.5" bestFit="1" customWidth="1"/>
    <col min="122" max="122" width="8" bestFit="1" customWidth="1"/>
    <col min="123" max="123" width="9.83203125" bestFit="1" customWidth="1"/>
    <col min="124" max="124" width="7.5" bestFit="1" customWidth="1"/>
    <col min="125" max="125" width="13.5" bestFit="1" customWidth="1"/>
    <col min="126" max="126" width="12.6640625" bestFit="1" customWidth="1"/>
    <col min="127" max="127" width="12" bestFit="1" customWidth="1"/>
    <col min="128" max="128" width="7.1640625" bestFit="1" customWidth="1"/>
    <col min="129" max="129" width="7.5" bestFit="1" customWidth="1"/>
    <col min="130" max="130" width="9.5" bestFit="1" customWidth="1"/>
    <col min="131" max="131" width="9.1640625" bestFit="1" customWidth="1"/>
    <col min="132" max="132" width="7.5" bestFit="1" customWidth="1"/>
    <col min="133" max="133" width="8.1640625" bestFit="1" customWidth="1"/>
    <col min="134" max="134" width="8" bestFit="1" customWidth="1"/>
    <col min="135" max="135" width="12" bestFit="1" customWidth="1"/>
    <col min="136" max="136" width="12.6640625" bestFit="1" customWidth="1"/>
    <col min="137" max="137" width="7.5" bestFit="1" customWidth="1"/>
    <col min="138" max="138" width="7.33203125" bestFit="1" customWidth="1"/>
    <col min="139" max="139" width="7.5" bestFit="1" customWidth="1"/>
    <col min="140" max="140" width="8" bestFit="1" customWidth="1"/>
    <col min="141" max="141" width="9.83203125" bestFit="1" customWidth="1"/>
    <col min="142" max="142" width="7.5" bestFit="1" customWidth="1"/>
    <col min="143" max="147" width="7.5" customWidth="1"/>
    <col min="148" max="148" width="4.5" customWidth="1"/>
    <col min="149" max="149" width="3.5" bestFit="1" customWidth="1"/>
    <col min="150" max="150" width="16.5" bestFit="1" customWidth="1"/>
    <col min="151" max="151" width="9.83203125" bestFit="1" customWidth="1"/>
    <col min="152" max="152" width="13.1640625" bestFit="1" customWidth="1"/>
    <col min="153" max="153" width="10.1640625" bestFit="1" customWidth="1"/>
  </cols>
  <sheetData>
    <row r="1" spans="1:153" x14ac:dyDescent="0.2">
      <c r="A1" s="269"/>
      <c r="B1" s="255"/>
      <c r="C1" s="256"/>
      <c r="D1" s="270" t="s">
        <v>40</v>
      </c>
      <c r="E1" s="255"/>
      <c r="F1" s="255"/>
      <c r="G1" s="255"/>
      <c r="H1" s="255"/>
      <c r="I1" s="255"/>
      <c r="J1" s="255"/>
      <c r="K1" s="255"/>
      <c r="L1" s="255"/>
      <c r="M1" s="255"/>
      <c r="N1" s="256"/>
      <c r="O1" s="257" t="s">
        <v>41</v>
      </c>
      <c r="P1" s="255"/>
      <c r="Q1" s="255"/>
      <c r="R1" s="255"/>
      <c r="S1" s="255"/>
      <c r="T1" s="255"/>
      <c r="U1" s="255"/>
      <c r="V1" s="255"/>
      <c r="W1" s="255"/>
      <c r="X1" s="255"/>
      <c r="Y1" s="256"/>
      <c r="Z1" s="258" t="s">
        <v>42</v>
      </c>
      <c r="AA1" s="255"/>
      <c r="AB1" s="255"/>
      <c r="AC1" s="255"/>
      <c r="AD1" s="255"/>
      <c r="AE1" s="255"/>
      <c r="AF1" s="255"/>
      <c r="AG1" s="255"/>
      <c r="AH1" s="255"/>
      <c r="AI1" s="255"/>
      <c r="AJ1" s="259"/>
      <c r="AK1" s="263" t="s">
        <v>43</v>
      </c>
      <c r="AL1" s="264"/>
      <c r="AM1" s="264"/>
      <c r="AN1" s="264"/>
      <c r="AO1" s="264"/>
      <c r="AP1" s="264"/>
      <c r="AQ1" s="264"/>
      <c r="AR1" s="264"/>
      <c r="AS1" s="264"/>
      <c r="AT1" s="264"/>
      <c r="AU1" s="264"/>
      <c r="AV1" s="264"/>
      <c r="AW1" s="264"/>
      <c r="AX1" s="264"/>
      <c r="AY1" s="264"/>
      <c r="AZ1" s="265"/>
      <c r="BA1" s="271" t="s">
        <v>155</v>
      </c>
      <c r="BB1" s="260"/>
      <c r="BC1" s="260"/>
      <c r="BD1" s="260"/>
      <c r="BE1" s="260"/>
      <c r="BF1" s="260"/>
      <c r="BG1" s="260"/>
      <c r="BH1" s="260"/>
      <c r="BI1" s="260"/>
      <c r="BJ1" s="260"/>
      <c r="BK1" s="260"/>
      <c r="BL1" s="260"/>
      <c r="BM1" s="260"/>
      <c r="BN1" s="261"/>
      <c r="BO1" s="261"/>
      <c r="BP1" s="261"/>
      <c r="BQ1" s="261"/>
      <c r="BR1" s="262"/>
      <c r="BS1" s="250" t="s">
        <v>158</v>
      </c>
      <c r="BT1" s="251"/>
      <c r="BU1" s="251"/>
      <c r="BV1" s="251"/>
      <c r="BW1" s="251"/>
      <c r="BX1" s="251"/>
      <c r="BY1" s="251"/>
      <c r="BZ1" s="251"/>
      <c r="CA1" s="251"/>
      <c r="CB1" s="251"/>
      <c r="CC1" s="251"/>
      <c r="CD1" s="251"/>
      <c r="CE1" s="251"/>
      <c r="CF1" s="251"/>
      <c r="CG1" s="251"/>
      <c r="CH1" s="251"/>
      <c r="CI1" s="251"/>
      <c r="CJ1" s="252"/>
      <c r="CK1" s="250" t="s">
        <v>161</v>
      </c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  <c r="DC1" s="250" t="s">
        <v>389</v>
      </c>
      <c r="DD1" s="251"/>
      <c r="DE1" s="251"/>
      <c r="DF1" s="251"/>
      <c r="DG1" s="251"/>
      <c r="DH1" s="251"/>
      <c r="DI1" s="251"/>
      <c r="DJ1" s="251"/>
      <c r="DK1" s="251"/>
      <c r="DL1" s="251"/>
      <c r="DM1" s="251"/>
      <c r="DN1" s="251"/>
      <c r="DO1" s="251"/>
      <c r="DP1" s="251"/>
      <c r="DQ1" s="251"/>
      <c r="DR1" s="251"/>
      <c r="DS1" s="251"/>
      <c r="DT1" s="252"/>
      <c r="DU1" s="250" t="s">
        <v>413</v>
      </c>
      <c r="DV1" s="251"/>
      <c r="DW1" s="251"/>
      <c r="DX1" s="251"/>
      <c r="DY1" s="251"/>
      <c r="DZ1" s="251"/>
      <c r="EA1" s="251"/>
      <c r="EB1" s="251"/>
      <c r="EC1" s="251"/>
      <c r="ED1" s="251"/>
      <c r="EE1" s="251"/>
      <c r="EF1" s="251"/>
      <c r="EG1" s="251"/>
      <c r="EH1" s="251"/>
      <c r="EI1" s="251"/>
      <c r="EJ1" s="251"/>
      <c r="EK1" s="251"/>
      <c r="EL1" s="252"/>
      <c r="EM1" s="242"/>
      <c r="EN1" s="242" t="s">
        <v>484</v>
      </c>
      <c r="EO1" s="242">
        <v>4</v>
      </c>
      <c r="EP1" s="242"/>
      <c r="EQ1" s="242"/>
      <c r="ER1" s="53"/>
      <c r="ES1" s="53"/>
      <c r="ET1" s="53"/>
      <c r="EU1" s="53"/>
      <c r="EV1" s="53"/>
      <c r="EW1" s="53"/>
    </row>
    <row r="2" spans="1:153" s="142" customFormat="1" ht="16" thickBot="1" x14ac:dyDescent="0.25">
      <c r="A2" s="198" t="s">
        <v>36</v>
      </c>
      <c r="B2" s="195" t="s">
        <v>38</v>
      </c>
      <c r="C2" s="133" t="s">
        <v>299</v>
      </c>
      <c r="D2" s="196" t="s">
        <v>45</v>
      </c>
      <c r="E2" s="115" t="s">
        <v>11</v>
      </c>
      <c r="F2" s="115" t="s">
        <v>15</v>
      </c>
      <c r="G2" s="115" t="s">
        <v>17</v>
      </c>
      <c r="H2" s="115" t="s">
        <v>37</v>
      </c>
      <c r="I2" s="115" t="s">
        <v>21</v>
      </c>
      <c r="J2" s="219" t="s">
        <v>326</v>
      </c>
      <c r="K2" s="219" t="s">
        <v>46</v>
      </c>
      <c r="L2" s="219" t="s">
        <v>47</v>
      </c>
      <c r="M2" s="219" t="s">
        <v>48</v>
      </c>
      <c r="N2" s="218" t="s">
        <v>9</v>
      </c>
      <c r="O2" s="197" t="s">
        <v>23</v>
      </c>
      <c r="P2" s="166" t="s">
        <v>25</v>
      </c>
      <c r="Q2" s="166" t="s">
        <v>27</v>
      </c>
      <c r="R2" s="166" t="s">
        <v>29</v>
      </c>
      <c r="S2" s="166" t="s">
        <v>31</v>
      </c>
      <c r="T2" s="239" t="s">
        <v>7</v>
      </c>
      <c r="U2" s="166" t="s">
        <v>8</v>
      </c>
      <c r="V2" s="239" t="s">
        <v>49</v>
      </c>
      <c r="W2" s="239" t="s">
        <v>50</v>
      </c>
      <c r="X2" s="166" t="s">
        <v>51</v>
      </c>
      <c r="Y2" s="117" t="s">
        <v>52</v>
      </c>
      <c r="Z2" s="131" t="s">
        <v>53</v>
      </c>
      <c r="AA2" s="118" t="s">
        <v>54</v>
      </c>
      <c r="AB2" s="69" t="s">
        <v>293</v>
      </c>
      <c r="AC2" s="69" t="s">
        <v>4</v>
      </c>
      <c r="AD2" s="69" t="s">
        <v>347</v>
      </c>
      <c r="AE2" s="69" t="s">
        <v>340</v>
      </c>
      <c r="AF2" s="69" t="s">
        <v>341</v>
      </c>
      <c r="AG2" s="69" t="s">
        <v>296</v>
      </c>
      <c r="AH2" s="69" t="s">
        <v>353</v>
      </c>
      <c r="AI2" s="69" t="s">
        <v>55</v>
      </c>
      <c r="AJ2" s="221" t="s">
        <v>5</v>
      </c>
      <c r="AK2" s="120" t="s">
        <v>53</v>
      </c>
      <c r="AL2" s="120" t="s">
        <v>57</v>
      </c>
      <c r="AM2" s="120" t="s">
        <v>346</v>
      </c>
      <c r="AN2" s="120" t="s">
        <v>345</v>
      </c>
      <c r="AO2" s="120" t="s">
        <v>344</v>
      </c>
      <c r="AP2" s="120" t="s">
        <v>343</v>
      </c>
      <c r="AQ2" s="120" t="s">
        <v>56</v>
      </c>
      <c r="AR2" s="120" t="s">
        <v>354</v>
      </c>
      <c r="AS2" s="120" t="s">
        <v>342</v>
      </c>
      <c r="AT2" s="120" t="s">
        <v>58</v>
      </c>
      <c r="AU2" s="120" t="s">
        <v>13</v>
      </c>
      <c r="AV2" s="120" t="s">
        <v>6</v>
      </c>
      <c r="AW2" s="120" t="s">
        <v>387</v>
      </c>
      <c r="AX2" s="120" t="s">
        <v>350</v>
      </c>
      <c r="AY2" s="120" t="s">
        <v>388</v>
      </c>
      <c r="AZ2" s="129" t="s">
        <v>351</v>
      </c>
      <c r="BA2" s="144" t="s">
        <v>291</v>
      </c>
      <c r="BB2" s="135" t="s">
        <v>60</v>
      </c>
      <c r="BC2" s="135" t="s">
        <v>292</v>
      </c>
      <c r="BD2" s="135" t="s">
        <v>337</v>
      </c>
      <c r="BE2" s="135" t="s">
        <v>338</v>
      </c>
      <c r="BF2" s="135" t="s">
        <v>339</v>
      </c>
      <c r="BG2" s="135" t="s">
        <v>347</v>
      </c>
      <c r="BH2" s="135" t="s">
        <v>294</v>
      </c>
      <c r="BI2" s="135" t="s">
        <v>295</v>
      </c>
      <c r="BJ2" s="135" t="s">
        <v>296</v>
      </c>
      <c r="BK2" s="135" t="s">
        <v>59</v>
      </c>
      <c r="BL2" s="135" t="s">
        <v>60</v>
      </c>
      <c r="BM2" s="136" t="s">
        <v>338</v>
      </c>
      <c r="BN2" s="137" t="s">
        <v>4</v>
      </c>
      <c r="BO2" s="137" t="s">
        <v>297</v>
      </c>
      <c r="BP2" s="137" t="s">
        <v>61</v>
      </c>
      <c r="BQ2" s="137" t="s">
        <v>5</v>
      </c>
      <c r="BR2" s="137" t="s">
        <v>298</v>
      </c>
      <c r="BS2" s="138" t="s">
        <v>291</v>
      </c>
      <c r="BT2" s="135" t="s">
        <v>60</v>
      </c>
      <c r="BU2" s="135" t="s">
        <v>292</v>
      </c>
      <c r="BV2" s="135" t="s">
        <v>337</v>
      </c>
      <c r="BW2" s="135" t="s">
        <v>338</v>
      </c>
      <c r="BX2" s="135" t="s">
        <v>339</v>
      </c>
      <c r="BY2" s="135" t="s">
        <v>347</v>
      </c>
      <c r="BZ2" s="135" t="s">
        <v>294</v>
      </c>
      <c r="CA2" s="135" t="s">
        <v>295</v>
      </c>
      <c r="CB2" s="135" t="s">
        <v>296</v>
      </c>
      <c r="CC2" s="135" t="s">
        <v>59</v>
      </c>
      <c r="CD2" s="135" t="s">
        <v>60</v>
      </c>
      <c r="CE2" s="136" t="s">
        <v>338</v>
      </c>
      <c r="CF2" s="137" t="s">
        <v>4</v>
      </c>
      <c r="CG2" s="137" t="s">
        <v>297</v>
      </c>
      <c r="CH2" s="137" t="s">
        <v>61</v>
      </c>
      <c r="CI2" s="137" t="s">
        <v>5</v>
      </c>
      <c r="CJ2" s="137" t="s">
        <v>298</v>
      </c>
      <c r="CK2" s="138" t="s">
        <v>291</v>
      </c>
      <c r="CL2" s="135" t="s">
        <v>60</v>
      </c>
      <c r="CM2" s="135" t="s">
        <v>292</v>
      </c>
      <c r="CN2" s="135" t="s">
        <v>337</v>
      </c>
      <c r="CO2" s="135" t="s">
        <v>338</v>
      </c>
      <c r="CP2" s="135" t="s">
        <v>339</v>
      </c>
      <c r="CQ2" s="135" t="s">
        <v>347</v>
      </c>
      <c r="CR2" s="135" t="s">
        <v>294</v>
      </c>
      <c r="CS2" s="135" t="s">
        <v>295</v>
      </c>
      <c r="CT2" s="135" t="s">
        <v>296</v>
      </c>
      <c r="CU2" s="135" t="s">
        <v>59</v>
      </c>
      <c r="CV2" s="135" t="s">
        <v>60</v>
      </c>
      <c r="CW2" s="136" t="s">
        <v>338</v>
      </c>
      <c r="CX2" s="137" t="s">
        <v>4</v>
      </c>
      <c r="CY2" s="137" t="s">
        <v>297</v>
      </c>
      <c r="CZ2" s="137" t="s">
        <v>61</v>
      </c>
      <c r="DA2" s="137" t="s">
        <v>5</v>
      </c>
      <c r="DB2" s="137" t="s">
        <v>298</v>
      </c>
      <c r="DC2" s="138" t="s">
        <v>291</v>
      </c>
      <c r="DD2" s="135" t="s">
        <v>60</v>
      </c>
      <c r="DE2" s="135" t="s">
        <v>292</v>
      </c>
      <c r="DF2" s="135" t="s">
        <v>337</v>
      </c>
      <c r="DG2" s="135" t="s">
        <v>338</v>
      </c>
      <c r="DH2" s="135" t="s">
        <v>339</v>
      </c>
      <c r="DI2" s="135" t="s">
        <v>347</v>
      </c>
      <c r="DJ2" s="135" t="s">
        <v>294</v>
      </c>
      <c r="DK2" s="135" t="s">
        <v>295</v>
      </c>
      <c r="DL2" s="135" t="s">
        <v>296</v>
      </c>
      <c r="DM2" s="135" t="s">
        <v>59</v>
      </c>
      <c r="DN2" s="135" t="s">
        <v>60</v>
      </c>
      <c r="DO2" s="136" t="s">
        <v>338</v>
      </c>
      <c r="DP2" s="137" t="s">
        <v>4</v>
      </c>
      <c r="DQ2" s="137" t="s">
        <v>297</v>
      </c>
      <c r="DR2" s="137" t="s">
        <v>61</v>
      </c>
      <c r="DS2" s="137" t="s">
        <v>5</v>
      </c>
      <c r="DT2" s="137" t="s">
        <v>298</v>
      </c>
      <c r="DU2" s="138" t="s">
        <v>291</v>
      </c>
      <c r="DV2" s="135" t="s">
        <v>60</v>
      </c>
      <c r="DW2" s="135" t="s">
        <v>292</v>
      </c>
      <c r="DX2" s="135" t="s">
        <v>337</v>
      </c>
      <c r="DY2" s="135" t="s">
        <v>338</v>
      </c>
      <c r="DZ2" s="135" t="s">
        <v>339</v>
      </c>
      <c r="EA2" s="135" t="s">
        <v>347</v>
      </c>
      <c r="EB2" s="135" t="s">
        <v>294</v>
      </c>
      <c r="EC2" s="135" t="s">
        <v>295</v>
      </c>
      <c r="ED2" s="135" t="s">
        <v>296</v>
      </c>
      <c r="EE2" s="135" t="s">
        <v>59</v>
      </c>
      <c r="EF2" s="135" t="s">
        <v>60</v>
      </c>
      <c r="EG2" s="136" t="s">
        <v>338</v>
      </c>
      <c r="EH2" s="137" t="s">
        <v>4</v>
      </c>
      <c r="EI2" s="137" t="s">
        <v>297</v>
      </c>
      <c r="EJ2" s="137" t="s">
        <v>61</v>
      </c>
      <c r="EK2" s="137" t="s">
        <v>5</v>
      </c>
      <c r="EL2" s="139" t="s">
        <v>298</v>
      </c>
      <c r="EM2" s="243" t="s">
        <v>472</v>
      </c>
      <c r="EN2" s="142" t="s">
        <v>469</v>
      </c>
      <c r="EO2" s="142" t="s">
        <v>470</v>
      </c>
      <c r="EP2" s="142" t="s">
        <v>471</v>
      </c>
      <c r="EQ2" s="142" t="s">
        <v>470</v>
      </c>
      <c r="ER2" s="140"/>
      <c r="ES2" s="140"/>
      <c r="ET2" s="140" t="s">
        <v>73</v>
      </c>
      <c r="EU2" s="140" t="s">
        <v>74</v>
      </c>
      <c r="EV2" s="141" t="s">
        <v>75</v>
      </c>
      <c r="EW2" s="140" t="s">
        <v>76</v>
      </c>
    </row>
    <row r="3" spans="1:153" x14ac:dyDescent="0.2">
      <c r="A3" s="150">
        <v>1</v>
      </c>
      <c r="B3" s="151" t="s">
        <v>418</v>
      </c>
      <c r="C3" s="152">
        <v>11.02225</v>
      </c>
      <c r="D3" s="43" t="s">
        <v>80</v>
      </c>
      <c r="E3" s="14">
        <v>2</v>
      </c>
      <c r="F3" s="44">
        <v>37895</v>
      </c>
      <c r="G3" s="15">
        <v>22.005479452054793</v>
      </c>
      <c r="H3" s="15" t="s">
        <v>336</v>
      </c>
      <c r="I3" s="15">
        <v>22.586301369863012</v>
      </c>
      <c r="J3" s="244" t="s">
        <v>352</v>
      </c>
      <c r="K3" s="14">
        <v>77</v>
      </c>
      <c r="L3" s="14">
        <v>225</v>
      </c>
      <c r="M3" s="83">
        <v>4.7</v>
      </c>
      <c r="N3" s="220">
        <v>1</v>
      </c>
      <c r="O3" s="167">
        <v>0</v>
      </c>
      <c r="P3" s="168">
        <v>0</v>
      </c>
      <c r="Q3" s="168">
        <v>0.60225669957686878</v>
      </c>
      <c r="R3" s="168">
        <v>0.89351576442593694</v>
      </c>
      <c r="S3" s="168">
        <v>0.87131367292225204</v>
      </c>
      <c r="T3" s="169">
        <v>0.89351576442593694</v>
      </c>
      <c r="U3" s="169">
        <v>0.89351576442593694</v>
      </c>
      <c r="V3" s="169">
        <v>0.17794352690463505</v>
      </c>
      <c r="W3" s="169">
        <v>7.7544426494345717E-2</v>
      </c>
      <c r="X3" s="169">
        <v>0.12774397669949039</v>
      </c>
      <c r="Y3" s="18">
        <v>0.12774397669949039</v>
      </c>
      <c r="Z3" s="19">
        <v>19.931506849315067</v>
      </c>
      <c r="AA3" s="20">
        <v>92.219143013651887</v>
      </c>
      <c r="AB3" s="71">
        <v>0.75247524752475248</v>
      </c>
      <c r="AC3" s="102">
        <v>12.828947368421053</v>
      </c>
      <c r="AD3" s="71">
        <v>0.83200000000000007</v>
      </c>
      <c r="AE3" s="71">
        <v>5.7000000000000002E-2</v>
      </c>
      <c r="AF3" s="71">
        <v>8.0000000000000002E-3</v>
      </c>
      <c r="AG3" s="70">
        <v>0.53799999999999992</v>
      </c>
      <c r="AH3" s="20">
        <v>6.4</v>
      </c>
      <c r="AI3" s="20">
        <v>0.21052631578947367</v>
      </c>
      <c r="AJ3" s="76">
        <v>3</v>
      </c>
      <c r="AK3" s="21">
        <v>5</v>
      </c>
      <c r="AL3" s="21">
        <v>6</v>
      </c>
      <c r="AM3" s="21">
        <v>10</v>
      </c>
      <c r="AN3" s="21">
        <v>3</v>
      </c>
      <c r="AO3" s="21">
        <v>10</v>
      </c>
      <c r="AP3" s="21">
        <v>7</v>
      </c>
      <c r="AQ3" s="21">
        <v>5</v>
      </c>
      <c r="AR3" s="21">
        <v>6</v>
      </c>
      <c r="AS3" s="21">
        <v>6</v>
      </c>
      <c r="AT3" s="21">
        <v>7</v>
      </c>
      <c r="AU3" s="21">
        <v>10</v>
      </c>
      <c r="AV3" s="21">
        <v>0</v>
      </c>
      <c r="AW3" s="21">
        <v>10.540000000000001</v>
      </c>
      <c r="AX3" s="21">
        <v>8.4320000000000004</v>
      </c>
      <c r="AY3" s="21">
        <v>0.9</v>
      </c>
      <c r="AZ3" s="130">
        <v>0.45</v>
      </c>
      <c r="BA3" s="103"/>
      <c r="BB3" s="23">
        <v>1</v>
      </c>
      <c r="BC3" s="23"/>
      <c r="BD3" s="23"/>
      <c r="BE3" s="23"/>
      <c r="BF3" s="23"/>
      <c r="BG3" s="23"/>
      <c r="BH3" s="74"/>
      <c r="BI3" s="74"/>
      <c r="BJ3" s="74"/>
      <c r="BK3" s="23"/>
      <c r="BL3" s="23">
        <v>1</v>
      </c>
      <c r="BM3" s="55"/>
      <c r="BN3" s="61"/>
      <c r="BO3" s="61"/>
      <c r="BP3" s="61"/>
      <c r="BQ3" s="72"/>
      <c r="BR3" s="61"/>
      <c r="BS3" s="22"/>
      <c r="BT3" s="23">
        <v>1</v>
      </c>
      <c r="BU3" s="23"/>
      <c r="BV3" s="23"/>
      <c r="BW3" s="23"/>
      <c r="BX3" s="23"/>
      <c r="BY3" s="23"/>
      <c r="BZ3" s="74"/>
      <c r="CA3" s="74"/>
      <c r="CB3" s="74"/>
      <c r="CC3" s="23"/>
      <c r="CD3" s="23">
        <v>1</v>
      </c>
      <c r="CE3" s="55"/>
      <c r="CF3" s="61"/>
      <c r="CG3" s="61"/>
      <c r="CH3" s="61"/>
      <c r="CI3" s="73"/>
      <c r="CJ3" s="62"/>
      <c r="CK3" s="22">
        <v>1708</v>
      </c>
      <c r="CL3" s="23">
        <v>2836</v>
      </c>
      <c r="CM3" s="23">
        <v>14</v>
      </c>
      <c r="CN3" s="23">
        <v>10</v>
      </c>
      <c r="CO3" s="23">
        <v>243</v>
      </c>
      <c r="CP3" s="23">
        <v>153</v>
      </c>
      <c r="CQ3" s="23">
        <v>70.900000000000006</v>
      </c>
      <c r="CR3" s="24">
        <v>5.7</v>
      </c>
      <c r="CS3" s="24">
        <v>5</v>
      </c>
      <c r="CT3" s="23">
        <v>46.2</v>
      </c>
      <c r="CU3" s="23">
        <v>197</v>
      </c>
      <c r="CV3" s="23">
        <v>2420</v>
      </c>
      <c r="CW3" s="55">
        <v>52</v>
      </c>
      <c r="CX3" s="61">
        <v>6.4</v>
      </c>
      <c r="CY3" s="61">
        <v>2</v>
      </c>
      <c r="CZ3" s="61">
        <v>6</v>
      </c>
      <c r="DA3" s="73">
        <v>2.66</v>
      </c>
      <c r="DB3" s="62">
        <v>11</v>
      </c>
      <c r="DC3" s="22">
        <v>3004</v>
      </c>
      <c r="DD3" s="23">
        <v>3362</v>
      </c>
      <c r="DE3" s="23">
        <v>16</v>
      </c>
      <c r="DF3" s="23">
        <v>6</v>
      </c>
      <c r="DG3" s="23">
        <v>390</v>
      </c>
      <c r="DH3" s="23">
        <v>265</v>
      </c>
      <c r="DI3" s="23">
        <v>75.5</v>
      </c>
      <c r="DJ3" s="74">
        <v>2.9</v>
      </c>
      <c r="DK3" s="74">
        <v>3.5</v>
      </c>
      <c r="DL3" s="74">
        <v>40.9</v>
      </c>
      <c r="DM3" s="23">
        <v>334</v>
      </c>
      <c r="DN3" s="23">
        <v>1877</v>
      </c>
      <c r="DO3" s="55">
        <v>52</v>
      </c>
      <c r="DP3" s="61">
        <v>6.4</v>
      </c>
      <c r="DQ3" s="61">
        <v>2</v>
      </c>
      <c r="DR3" s="61">
        <v>8</v>
      </c>
      <c r="DS3" s="73">
        <v>3</v>
      </c>
      <c r="DT3" s="62">
        <v>12</v>
      </c>
      <c r="DU3" s="22">
        <v>975</v>
      </c>
      <c r="DV3" s="23">
        <v>1119</v>
      </c>
      <c r="DW3" s="23">
        <v>14</v>
      </c>
      <c r="DX3" s="23">
        <v>0</v>
      </c>
      <c r="DY3" s="23">
        <v>101</v>
      </c>
      <c r="DZ3" s="23">
        <v>76</v>
      </c>
      <c r="EA3" s="74">
        <v>83.2</v>
      </c>
      <c r="EB3" s="24">
        <v>2.8</v>
      </c>
      <c r="EC3" s="24">
        <v>0.8</v>
      </c>
      <c r="ED3" s="24">
        <v>53.8</v>
      </c>
      <c r="EE3" s="23">
        <v>96</v>
      </c>
      <c r="EF3" s="23">
        <v>1238</v>
      </c>
      <c r="EG3" s="55">
        <v>19</v>
      </c>
      <c r="EH3" s="79">
        <v>5.0526315789473681</v>
      </c>
      <c r="EI3" s="61">
        <v>2</v>
      </c>
      <c r="EJ3" s="61">
        <v>4</v>
      </c>
      <c r="EK3" s="73">
        <v>2.84</v>
      </c>
      <c r="EL3" s="62">
        <v>1</v>
      </c>
      <c r="EM3" s="87">
        <v>4</v>
      </c>
      <c r="EN3" s="238">
        <v>243.75</v>
      </c>
      <c r="EO3" s="238">
        <v>3168.75</v>
      </c>
      <c r="EP3" s="238">
        <v>24</v>
      </c>
      <c r="EQ3" s="238">
        <v>312</v>
      </c>
      <c r="ES3" s="10">
        <v>1</v>
      </c>
      <c r="ET3" s="17" t="s">
        <v>78</v>
      </c>
      <c r="EU3" s="6">
        <v>1</v>
      </c>
      <c r="EV3" s="49">
        <v>44439</v>
      </c>
      <c r="EW3" s="49">
        <v>46139</v>
      </c>
    </row>
    <row r="4" spans="1:153" x14ac:dyDescent="0.2">
      <c r="A4" s="150">
        <v>2</v>
      </c>
      <c r="B4" s="151" t="s">
        <v>416</v>
      </c>
      <c r="C4" s="152">
        <v>10.647500000000001</v>
      </c>
      <c r="D4" s="43" t="s">
        <v>89</v>
      </c>
      <c r="E4" s="14">
        <v>1</v>
      </c>
      <c r="F4" s="44">
        <v>38526</v>
      </c>
      <c r="G4" s="15">
        <v>20.276712328767122</v>
      </c>
      <c r="H4" s="15" t="s">
        <v>371</v>
      </c>
      <c r="I4" s="15">
        <v>20.857534246575341</v>
      </c>
      <c r="J4" s="15" t="s">
        <v>330</v>
      </c>
      <c r="K4" s="14">
        <v>75</v>
      </c>
      <c r="L4" s="14">
        <v>240</v>
      </c>
      <c r="M4" s="83">
        <v>4.7</v>
      </c>
      <c r="N4" s="220">
        <v>1</v>
      </c>
      <c r="O4" s="167">
        <v>0</v>
      </c>
      <c r="P4" s="168">
        <v>0</v>
      </c>
      <c r="Q4" s="168">
        <v>2.5779376498800959E-2</v>
      </c>
      <c r="R4" s="168">
        <v>0.86776859504132231</v>
      </c>
      <c r="S4" s="168">
        <v>0.83200908059023837</v>
      </c>
      <c r="T4" s="169">
        <v>0.86776859504132231</v>
      </c>
      <c r="U4" s="169">
        <v>0.86776859504132231</v>
      </c>
      <c r="V4" s="169">
        <v>0.32090395480225986</v>
      </c>
      <c r="W4" s="169">
        <v>0.21889400921658986</v>
      </c>
      <c r="X4" s="169">
        <v>0.26989898200942486</v>
      </c>
      <c r="Y4" s="18">
        <v>0.26989898200942486</v>
      </c>
      <c r="Z4" s="19">
        <v>19.205479452054796</v>
      </c>
      <c r="AA4" s="20">
        <v>98.367085881228675</v>
      </c>
      <c r="AB4" s="71">
        <v>0.64784053156146182</v>
      </c>
      <c r="AC4" s="102">
        <v>15.595744680851064</v>
      </c>
      <c r="AD4" s="71">
        <v>0.75800000000000001</v>
      </c>
      <c r="AE4" s="71">
        <v>7.5999999999999998E-2</v>
      </c>
      <c r="AF4" s="71">
        <v>0.04</v>
      </c>
      <c r="AG4" s="70">
        <v>0.57100000000000006</v>
      </c>
      <c r="AH4" s="20">
        <v>6</v>
      </c>
      <c r="AI4" s="20">
        <v>0.33333333333333331</v>
      </c>
      <c r="AJ4" s="76">
        <v>4.12</v>
      </c>
      <c r="AK4" s="21">
        <v>7</v>
      </c>
      <c r="AL4" s="21">
        <v>10</v>
      </c>
      <c r="AM4" s="21">
        <v>5</v>
      </c>
      <c r="AN4" s="21">
        <v>7</v>
      </c>
      <c r="AO4" s="21">
        <v>3</v>
      </c>
      <c r="AP4" s="21">
        <v>8</v>
      </c>
      <c r="AQ4" s="21">
        <v>9</v>
      </c>
      <c r="AR4" s="21">
        <v>6</v>
      </c>
      <c r="AS4" s="21">
        <v>10</v>
      </c>
      <c r="AT4" s="21">
        <v>10</v>
      </c>
      <c r="AU4" s="21">
        <v>10</v>
      </c>
      <c r="AV4" s="21">
        <v>0</v>
      </c>
      <c r="AW4" s="21">
        <v>9.86</v>
      </c>
      <c r="AX4" s="21">
        <v>7.3949999999999996</v>
      </c>
      <c r="AY4" s="21">
        <v>1.3125</v>
      </c>
      <c r="AZ4" s="130">
        <v>0</v>
      </c>
      <c r="BA4" s="104"/>
      <c r="BB4" s="26">
        <v>1</v>
      </c>
      <c r="BC4" s="26"/>
      <c r="BD4" s="26"/>
      <c r="BE4" s="26"/>
      <c r="BF4" s="26"/>
      <c r="BG4" s="26"/>
      <c r="BH4" s="78"/>
      <c r="BI4" s="78"/>
      <c r="BJ4" s="78"/>
      <c r="BK4" s="26"/>
      <c r="BL4" s="26">
        <v>1</v>
      </c>
      <c r="BM4" s="56"/>
      <c r="BN4" s="61"/>
      <c r="BO4" s="59"/>
      <c r="BP4" s="59"/>
      <c r="BQ4" s="80"/>
      <c r="BR4" s="59"/>
      <c r="BS4" s="25"/>
      <c r="BT4" s="26">
        <v>1</v>
      </c>
      <c r="BU4" s="26"/>
      <c r="BV4" s="26"/>
      <c r="BW4" s="26"/>
      <c r="BX4" s="26"/>
      <c r="BY4" s="26"/>
      <c r="BZ4" s="78"/>
      <c r="CA4" s="78"/>
      <c r="CB4" s="78"/>
      <c r="CC4" s="26"/>
      <c r="CD4" s="26">
        <v>1</v>
      </c>
      <c r="CE4" s="56"/>
      <c r="CF4" s="61"/>
      <c r="CG4" s="59"/>
      <c r="CH4" s="59"/>
      <c r="CI4" s="79"/>
      <c r="CJ4" s="60"/>
      <c r="CK4" s="25">
        <v>86</v>
      </c>
      <c r="CL4" s="26">
        <v>3336</v>
      </c>
      <c r="CM4" s="26">
        <v>2</v>
      </c>
      <c r="CN4" s="26">
        <v>0</v>
      </c>
      <c r="CO4" s="26">
        <v>4</v>
      </c>
      <c r="CP4" s="26">
        <v>4</v>
      </c>
      <c r="CQ4" s="26">
        <v>100</v>
      </c>
      <c r="CR4" s="27">
        <v>25</v>
      </c>
      <c r="CS4" s="27">
        <v>0</v>
      </c>
      <c r="CT4" s="26">
        <v>100</v>
      </c>
      <c r="CU4" s="26">
        <v>47</v>
      </c>
      <c r="CV4" s="26">
        <v>1352</v>
      </c>
      <c r="CW4" s="56">
        <v>7</v>
      </c>
      <c r="CX4" s="61">
        <v>6.7</v>
      </c>
      <c r="CY4" s="59">
        <v>1</v>
      </c>
      <c r="CZ4" s="59">
        <v>2</v>
      </c>
      <c r="DA4" s="79">
        <v>6</v>
      </c>
      <c r="DB4" s="60">
        <v>1</v>
      </c>
      <c r="DC4" s="25">
        <v>2520</v>
      </c>
      <c r="DD4" s="26">
        <v>2904</v>
      </c>
      <c r="DE4" s="26">
        <v>18</v>
      </c>
      <c r="DF4" s="26">
        <v>7</v>
      </c>
      <c r="DG4" s="26">
        <v>301</v>
      </c>
      <c r="DH4" s="26">
        <v>195</v>
      </c>
      <c r="DI4" s="26">
        <v>74.599999999999994</v>
      </c>
      <c r="DJ4" s="78">
        <v>4.9000000000000004</v>
      </c>
      <c r="DK4" s="78">
        <v>4.5999999999999996</v>
      </c>
      <c r="DL4" s="78">
        <v>56.4</v>
      </c>
      <c r="DM4" s="26">
        <v>852</v>
      </c>
      <c r="DN4" s="26">
        <v>2655</v>
      </c>
      <c r="DO4" s="56">
        <v>141</v>
      </c>
      <c r="DP4" s="61">
        <v>6</v>
      </c>
      <c r="DQ4" s="59">
        <v>7</v>
      </c>
      <c r="DR4" s="59">
        <v>47</v>
      </c>
      <c r="DS4" s="79">
        <v>4.12</v>
      </c>
      <c r="DT4" s="60">
        <v>26</v>
      </c>
      <c r="DU4" s="25">
        <v>733</v>
      </c>
      <c r="DV4" s="26">
        <v>881</v>
      </c>
      <c r="DW4" s="26">
        <v>4</v>
      </c>
      <c r="DX4" s="26">
        <v>1</v>
      </c>
      <c r="DY4" s="26">
        <v>73</v>
      </c>
      <c r="DZ4" s="26">
        <v>47</v>
      </c>
      <c r="EA4" s="78">
        <v>75.8</v>
      </c>
      <c r="EB4" s="27">
        <v>7.6</v>
      </c>
      <c r="EC4" s="27">
        <v>4</v>
      </c>
      <c r="ED4" s="27">
        <v>57.1</v>
      </c>
      <c r="EE4" s="26">
        <v>95</v>
      </c>
      <c r="EF4" s="26">
        <v>434</v>
      </c>
      <c r="EG4" s="56">
        <v>26</v>
      </c>
      <c r="EH4" s="79">
        <v>3.6538461538461537</v>
      </c>
      <c r="EI4" s="59">
        <v>1</v>
      </c>
      <c r="EJ4" s="59">
        <v>7</v>
      </c>
      <c r="EK4" s="79">
        <v>2.65</v>
      </c>
      <c r="EL4" s="60">
        <v>5</v>
      </c>
      <c r="EM4" s="87">
        <v>4</v>
      </c>
      <c r="EN4" s="238">
        <v>183.25</v>
      </c>
      <c r="EO4" s="238">
        <v>2382.25</v>
      </c>
      <c r="EP4" s="238">
        <v>23.75</v>
      </c>
      <c r="EQ4" s="238">
        <v>308.75</v>
      </c>
      <c r="ES4" s="10">
        <v>2</v>
      </c>
      <c r="ET4" s="17" t="s">
        <v>79</v>
      </c>
      <c r="EU4" s="6">
        <v>1</v>
      </c>
      <c r="EV4" s="49">
        <v>44805</v>
      </c>
    </row>
    <row r="5" spans="1:153" x14ac:dyDescent="0.2">
      <c r="A5" s="150">
        <v>3</v>
      </c>
      <c r="B5" s="151" t="s">
        <v>483</v>
      </c>
      <c r="C5" s="152">
        <v>10.579296875000001</v>
      </c>
      <c r="D5" s="43" t="s">
        <v>134</v>
      </c>
      <c r="E5" s="14">
        <v>2</v>
      </c>
      <c r="F5" s="44">
        <v>38496</v>
      </c>
      <c r="G5" s="15">
        <v>20.358904109589041</v>
      </c>
      <c r="H5" s="15" t="s">
        <v>336</v>
      </c>
      <c r="I5" s="15">
        <v>20.93972602739726</v>
      </c>
      <c r="J5" s="15" t="s">
        <v>329</v>
      </c>
      <c r="K5" s="14">
        <v>75</v>
      </c>
      <c r="L5" s="14">
        <v>206</v>
      </c>
      <c r="M5" s="83">
        <v>4.7</v>
      </c>
      <c r="N5" s="220">
        <v>2</v>
      </c>
      <c r="O5" s="167">
        <v>0</v>
      </c>
      <c r="P5" s="168">
        <v>0</v>
      </c>
      <c r="Q5" s="168">
        <v>0.54011413225914739</v>
      </c>
      <c r="R5" s="168">
        <v>1.2522361359570662E-2</v>
      </c>
      <c r="S5" s="168">
        <v>0.8957169459962756</v>
      </c>
      <c r="T5" s="169">
        <v>0.8957169459962756</v>
      </c>
      <c r="U5" s="169">
        <v>0.8957169459962756</v>
      </c>
      <c r="V5" s="169">
        <v>-1.6863406408094434E-3</v>
      </c>
      <c r="W5" s="169">
        <v>9.3203883495145634E-2</v>
      </c>
      <c r="X5" s="169">
        <v>9.3203883495145634E-2</v>
      </c>
      <c r="Y5" s="18">
        <v>9.3203883495145634E-2</v>
      </c>
      <c r="Z5" s="19">
        <v>20.287671232876711</v>
      </c>
      <c r="AA5" s="20">
        <v>84.43174871472128</v>
      </c>
      <c r="AB5" s="71">
        <v>0.875</v>
      </c>
      <c r="AC5" s="102">
        <v>13.549295774647888</v>
      </c>
      <c r="AD5" s="71">
        <v>0.80200000000000005</v>
      </c>
      <c r="AE5" s="71">
        <v>6.9000000000000006E-2</v>
      </c>
      <c r="AF5" s="71">
        <v>9.0000000000000011E-3</v>
      </c>
      <c r="AG5" s="70">
        <v>0.625</v>
      </c>
      <c r="AH5" s="20">
        <v>7.384615384615385</v>
      </c>
      <c r="AI5" s="20">
        <v>7.6923076923076927E-2</v>
      </c>
      <c r="AJ5" s="76">
        <v>2.54</v>
      </c>
      <c r="AK5" s="21">
        <v>4</v>
      </c>
      <c r="AL5" s="21">
        <v>8</v>
      </c>
      <c r="AM5" s="21">
        <v>10</v>
      </c>
      <c r="AN5" s="21">
        <v>5</v>
      </c>
      <c r="AO5" s="21">
        <v>10</v>
      </c>
      <c r="AP5" s="21">
        <v>10</v>
      </c>
      <c r="AQ5" s="21">
        <v>4</v>
      </c>
      <c r="AR5" s="21">
        <v>8</v>
      </c>
      <c r="AS5" s="21">
        <v>0</v>
      </c>
      <c r="AT5" s="21">
        <v>5</v>
      </c>
      <c r="AU5" s="21">
        <v>6</v>
      </c>
      <c r="AV5" s="21">
        <v>0</v>
      </c>
      <c r="AW5" s="21">
        <v>12.5</v>
      </c>
      <c r="AX5" s="21">
        <v>12.5</v>
      </c>
      <c r="AY5" s="21">
        <v>0.63749999999999996</v>
      </c>
      <c r="AZ5" s="130">
        <v>0.47812499999999997</v>
      </c>
      <c r="BA5" s="104"/>
      <c r="BB5" s="26">
        <v>1</v>
      </c>
      <c r="BC5" s="26"/>
      <c r="BD5" s="26"/>
      <c r="BE5" s="26"/>
      <c r="BF5" s="26"/>
      <c r="BG5" s="26"/>
      <c r="BH5" s="78"/>
      <c r="BI5" s="78"/>
      <c r="BJ5" s="78"/>
      <c r="BK5" s="26"/>
      <c r="BL5" s="26">
        <v>1</v>
      </c>
      <c r="BM5" s="56"/>
      <c r="BN5" s="61"/>
      <c r="BO5" s="59"/>
      <c r="BP5" s="59"/>
      <c r="BQ5" s="80"/>
      <c r="BR5" s="59"/>
      <c r="BS5" s="25"/>
      <c r="BT5" s="26">
        <v>1</v>
      </c>
      <c r="BU5" s="26"/>
      <c r="BV5" s="26"/>
      <c r="BW5" s="26"/>
      <c r="BX5" s="26"/>
      <c r="BY5" s="26"/>
      <c r="BZ5" s="78"/>
      <c r="CA5" s="78"/>
      <c r="CB5" s="78"/>
      <c r="CC5" s="26"/>
      <c r="CD5" s="26">
        <v>1</v>
      </c>
      <c r="CE5" s="56"/>
      <c r="CF5" s="61"/>
      <c r="CG5" s="59"/>
      <c r="CH5" s="59"/>
      <c r="CI5" s="79"/>
      <c r="CJ5" s="60"/>
      <c r="CK5" s="25">
        <v>1609</v>
      </c>
      <c r="CL5" s="26">
        <v>2979</v>
      </c>
      <c r="CM5" s="26">
        <v>11</v>
      </c>
      <c r="CN5" s="26">
        <v>9</v>
      </c>
      <c r="CO5" s="26">
        <v>214</v>
      </c>
      <c r="CP5" s="26">
        <v>114</v>
      </c>
      <c r="CQ5" s="26">
        <v>68.599999999999994</v>
      </c>
      <c r="CR5" s="27">
        <v>6.4</v>
      </c>
      <c r="CS5" s="27">
        <v>4.5999999999999996</v>
      </c>
      <c r="CT5" s="26">
        <v>42.9</v>
      </c>
      <c r="CU5" s="26">
        <v>72</v>
      </c>
      <c r="CV5" s="26">
        <v>2830</v>
      </c>
      <c r="CW5" s="56">
        <v>23</v>
      </c>
      <c r="CX5" s="61">
        <v>3.1</v>
      </c>
      <c r="CY5" s="59">
        <v>0</v>
      </c>
      <c r="CZ5" s="59">
        <v>4</v>
      </c>
      <c r="DA5" s="79">
        <v>2.87</v>
      </c>
      <c r="DB5" s="60">
        <v>3</v>
      </c>
      <c r="DC5" s="25">
        <v>49</v>
      </c>
      <c r="DD5" s="26">
        <v>3913</v>
      </c>
      <c r="DE5" s="26">
        <v>0</v>
      </c>
      <c r="DF5" s="26">
        <v>0</v>
      </c>
      <c r="DG5" s="26">
        <v>8</v>
      </c>
      <c r="DH5" s="26">
        <v>7</v>
      </c>
      <c r="DI5" s="26">
        <v>100</v>
      </c>
      <c r="DJ5" s="78">
        <v>0</v>
      </c>
      <c r="DK5" s="78">
        <v>0</v>
      </c>
      <c r="DL5" s="78">
        <v>0</v>
      </c>
      <c r="DM5" s="26">
        <v>-4</v>
      </c>
      <c r="DN5" s="26">
        <v>2372</v>
      </c>
      <c r="DO5" s="56">
        <v>7</v>
      </c>
      <c r="DP5" s="61">
        <v>-0.6</v>
      </c>
      <c r="DQ5" s="59">
        <v>0</v>
      </c>
      <c r="DR5" s="59">
        <v>0</v>
      </c>
      <c r="DS5" s="79">
        <v>0</v>
      </c>
      <c r="DT5" s="60">
        <v>0</v>
      </c>
      <c r="DU5" s="25">
        <v>962</v>
      </c>
      <c r="DV5" s="26">
        <v>1074</v>
      </c>
      <c r="DW5" s="26">
        <v>11</v>
      </c>
      <c r="DX5" s="26">
        <v>1</v>
      </c>
      <c r="DY5" s="26">
        <v>95</v>
      </c>
      <c r="DZ5" s="26">
        <v>71</v>
      </c>
      <c r="EA5" s="78">
        <v>80.2</v>
      </c>
      <c r="EB5" s="27">
        <v>6.9</v>
      </c>
      <c r="EC5" s="27">
        <v>0.9</v>
      </c>
      <c r="ED5" s="27">
        <v>62.5</v>
      </c>
      <c r="EE5" s="26">
        <v>96</v>
      </c>
      <c r="EF5" s="26">
        <v>1030</v>
      </c>
      <c r="EG5" s="56">
        <v>13</v>
      </c>
      <c r="EH5" s="79">
        <v>7.384615384615385</v>
      </c>
      <c r="EI5" s="59">
        <v>0</v>
      </c>
      <c r="EJ5" s="59">
        <v>1</v>
      </c>
      <c r="EK5" s="79">
        <v>2.54</v>
      </c>
      <c r="EL5" s="60">
        <v>3</v>
      </c>
      <c r="EM5" s="87">
        <v>3</v>
      </c>
      <c r="EN5" s="238">
        <v>320.66666666666669</v>
      </c>
      <c r="EO5" s="238">
        <v>4168.666666666667</v>
      </c>
      <c r="EP5" s="238">
        <v>32</v>
      </c>
      <c r="EQ5" s="238">
        <v>416</v>
      </c>
      <c r="ER5" s="52"/>
      <c r="ES5" s="4">
        <v>3</v>
      </c>
      <c r="ET5" s="17" t="s">
        <v>81</v>
      </c>
      <c r="EU5" s="6">
        <v>0.9</v>
      </c>
      <c r="EV5" s="49">
        <v>45170</v>
      </c>
    </row>
    <row r="6" spans="1:153" x14ac:dyDescent="0.2">
      <c r="A6" s="150">
        <v>4</v>
      </c>
      <c r="B6" s="151" t="s">
        <v>441</v>
      </c>
      <c r="C6" s="152">
        <v>9.8736718749999994</v>
      </c>
      <c r="D6" s="43" t="s">
        <v>106</v>
      </c>
      <c r="E6" s="14">
        <v>1</v>
      </c>
      <c r="F6" s="44">
        <v>38468</v>
      </c>
      <c r="G6" s="15">
        <v>20.435616438356163</v>
      </c>
      <c r="H6" s="15" t="s">
        <v>371</v>
      </c>
      <c r="I6" s="15">
        <v>21.016438356164382</v>
      </c>
      <c r="J6" s="15" t="s">
        <v>329</v>
      </c>
      <c r="K6" s="14">
        <v>76</v>
      </c>
      <c r="L6" s="14">
        <v>222</v>
      </c>
      <c r="M6" s="83">
        <v>4.7</v>
      </c>
      <c r="N6" s="220">
        <v>1</v>
      </c>
      <c r="O6" s="167">
        <v>0</v>
      </c>
      <c r="P6" s="168">
        <v>0</v>
      </c>
      <c r="Q6" s="168">
        <v>7.4128984432913266E-3</v>
      </c>
      <c r="R6" s="168">
        <v>0.21053811659192825</v>
      </c>
      <c r="S6" s="168">
        <v>0.94067796610169496</v>
      </c>
      <c r="T6" s="169">
        <v>0.94067796610169496</v>
      </c>
      <c r="U6" s="169">
        <v>0.94067796610169496</v>
      </c>
      <c r="V6" s="169">
        <v>5.2802893309222422E-2</v>
      </c>
      <c r="W6" s="169">
        <v>0.1548780487804878</v>
      </c>
      <c r="X6" s="169">
        <v>0.1548780487804878</v>
      </c>
      <c r="Y6" s="18">
        <v>0.1548780487804878</v>
      </c>
      <c r="Z6" s="19">
        <v>20.364383561643837</v>
      </c>
      <c r="AA6" s="20">
        <v>90.98955444013653</v>
      </c>
      <c r="AB6" s="71">
        <v>0.6132075471698113</v>
      </c>
      <c r="AC6" s="102">
        <v>13.661538461538461</v>
      </c>
      <c r="AD6" s="71">
        <v>0.69299999999999995</v>
      </c>
      <c r="AE6" s="71">
        <v>7.2000000000000008E-2</v>
      </c>
      <c r="AF6" s="71">
        <v>4.9000000000000002E-2</v>
      </c>
      <c r="AG6" s="70">
        <v>0.52600000000000002</v>
      </c>
      <c r="AH6" s="20">
        <v>4.884615384615385</v>
      </c>
      <c r="AI6" s="20">
        <v>0.34615384615384615</v>
      </c>
      <c r="AJ6" s="76">
        <v>2.77</v>
      </c>
      <c r="AK6" s="21">
        <v>4</v>
      </c>
      <c r="AL6" s="21">
        <v>8</v>
      </c>
      <c r="AM6" s="21">
        <v>0</v>
      </c>
      <c r="AN6" s="21">
        <v>6</v>
      </c>
      <c r="AO6" s="21">
        <v>0</v>
      </c>
      <c r="AP6" s="21">
        <v>6</v>
      </c>
      <c r="AQ6" s="21">
        <v>6</v>
      </c>
      <c r="AR6" s="21">
        <v>3</v>
      </c>
      <c r="AS6" s="21">
        <v>10</v>
      </c>
      <c r="AT6" s="21">
        <v>6</v>
      </c>
      <c r="AU6" s="21">
        <v>10</v>
      </c>
      <c r="AV6" s="21">
        <v>0</v>
      </c>
      <c r="AW6" s="21">
        <v>5.92</v>
      </c>
      <c r="AX6" s="21">
        <v>5.92</v>
      </c>
      <c r="AY6" s="21">
        <v>0.9375</v>
      </c>
      <c r="AZ6" s="130">
        <v>0.703125</v>
      </c>
      <c r="BA6" s="104"/>
      <c r="BB6" s="26">
        <v>1</v>
      </c>
      <c r="BC6" s="26"/>
      <c r="BD6" s="26"/>
      <c r="BE6" s="26"/>
      <c r="BF6" s="26"/>
      <c r="BG6" s="26"/>
      <c r="BH6" s="78"/>
      <c r="BI6" s="78"/>
      <c r="BJ6" s="78"/>
      <c r="BK6" s="26"/>
      <c r="BL6" s="26">
        <v>1</v>
      </c>
      <c r="BM6" s="56"/>
      <c r="BN6" s="61"/>
      <c r="BO6" s="59"/>
      <c r="BP6" s="59"/>
      <c r="BQ6" s="80"/>
      <c r="BR6" s="59"/>
      <c r="BS6" s="25"/>
      <c r="BT6" s="26">
        <v>1</v>
      </c>
      <c r="BU6" s="26"/>
      <c r="BV6" s="26"/>
      <c r="BW6" s="26"/>
      <c r="BX6" s="26"/>
      <c r="BY6" s="26"/>
      <c r="BZ6" s="78"/>
      <c r="CA6" s="78"/>
      <c r="CB6" s="78"/>
      <c r="CC6" s="26"/>
      <c r="CD6" s="26">
        <v>1</v>
      </c>
      <c r="CE6" s="56"/>
      <c r="CF6" s="61"/>
      <c r="CG6" s="59"/>
      <c r="CH6" s="59"/>
      <c r="CI6" s="79"/>
      <c r="CJ6" s="60"/>
      <c r="CK6" s="25">
        <v>30</v>
      </c>
      <c r="CL6" s="26">
        <v>4047</v>
      </c>
      <c r="CM6" s="26">
        <v>0</v>
      </c>
      <c r="CN6" s="26">
        <v>0</v>
      </c>
      <c r="CO6" s="26">
        <v>5</v>
      </c>
      <c r="CP6" s="26">
        <v>2</v>
      </c>
      <c r="CQ6" s="26">
        <v>40</v>
      </c>
      <c r="CR6" s="27">
        <v>0</v>
      </c>
      <c r="CS6" s="27">
        <v>0</v>
      </c>
      <c r="CT6" s="26">
        <v>0</v>
      </c>
      <c r="CU6" s="26">
        <v>16</v>
      </c>
      <c r="CV6" s="26">
        <v>2848</v>
      </c>
      <c r="CW6" s="56">
        <v>4</v>
      </c>
      <c r="CX6" s="61">
        <v>4</v>
      </c>
      <c r="CY6" s="59">
        <v>0</v>
      </c>
      <c r="CZ6" s="59">
        <v>1</v>
      </c>
      <c r="DA6" s="79">
        <v>5</v>
      </c>
      <c r="DB6" s="60">
        <v>1</v>
      </c>
      <c r="DC6" s="25">
        <v>939</v>
      </c>
      <c r="DD6" s="26">
        <v>4460</v>
      </c>
      <c r="DE6" s="26">
        <v>9</v>
      </c>
      <c r="DF6" s="26">
        <v>2</v>
      </c>
      <c r="DG6" s="26">
        <v>90</v>
      </c>
      <c r="DH6" s="26">
        <v>61</v>
      </c>
      <c r="DI6" s="26">
        <v>76.5</v>
      </c>
      <c r="DJ6" s="78">
        <v>6.4</v>
      </c>
      <c r="DK6" s="78">
        <v>1.9</v>
      </c>
      <c r="DL6" s="78">
        <v>47.4</v>
      </c>
      <c r="DM6" s="26">
        <v>146</v>
      </c>
      <c r="DN6" s="26">
        <v>2765</v>
      </c>
      <c r="DO6" s="56">
        <v>21</v>
      </c>
      <c r="DP6" s="61">
        <v>7</v>
      </c>
      <c r="DQ6" s="59">
        <v>4</v>
      </c>
      <c r="DR6" s="59">
        <v>3</v>
      </c>
      <c r="DS6" s="79">
        <v>7.1</v>
      </c>
      <c r="DT6" s="60">
        <v>4</v>
      </c>
      <c r="DU6" s="25">
        <v>888</v>
      </c>
      <c r="DV6" s="26">
        <v>944</v>
      </c>
      <c r="DW6" s="26">
        <v>9</v>
      </c>
      <c r="DX6" s="26">
        <v>3</v>
      </c>
      <c r="DY6" s="26">
        <v>106</v>
      </c>
      <c r="DZ6" s="26">
        <v>65</v>
      </c>
      <c r="EA6" s="78">
        <v>69.3</v>
      </c>
      <c r="EB6" s="27">
        <v>7.2</v>
      </c>
      <c r="EC6" s="27">
        <v>4.9000000000000004</v>
      </c>
      <c r="ED6" s="27">
        <v>52.6</v>
      </c>
      <c r="EE6" s="26">
        <v>127</v>
      </c>
      <c r="EF6" s="26">
        <v>820</v>
      </c>
      <c r="EG6" s="56">
        <v>26</v>
      </c>
      <c r="EH6" s="79">
        <v>4.884615384615385</v>
      </c>
      <c r="EI6" s="59">
        <v>5</v>
      </c>
      <c r="EJ6" s="59">
        <v>9</v>
      </c>
      <c r="EK6" s="79">
        <v>2.77</v>
      </c>
      <c r="EL6" s="60">
        <v>5</v>
      </c>
      <c r="EM6" s="87">
        <v>4</v>
      </c>
      <c r="EN6" s="238">
        <v>222</v>
      </c>
      <c r="EO6" s="238">
        <v>2886</v>
      </c>
      <c r="EP6" s="238">
        <v>31.75</v>
      </c>
      <c r="EQ6" s="238">
        <v>412.75</v>
      </c>
      <c r="ER6" s="52"/>
      <c r="ES6" s="4">
        <v>4</v>
      </c>
      <c r="ET6" s="17" t="s">
        <v>83</v>
      </c>
      <c r="EU6" s="6">
        <v>0.9</v>
      </c>
      <c r="EV6" s="49">
        <v>45536</v>
      </c>
    </row>
    <row r="7" spans="1:153" x14ac:dyDescent="0.2">
      <c r="A7" s="150">
        <v>5</v>
      </c>
      <c r="B7" s="151" t="s">
        <v>420</v>
      </c>
      <c r="C7" s="152">
        <v>9.6787500000000009</v>
      </c>
      <c r="D7" s="43" t="s">
        <v>124</v>
      </c>
      <c r="E7" s="14">
        <v>1</v>
      </c>
      <c r="F7" s="44">
        <v>38105</v>
      </c>
      <c r="G7" s="15">
        <v>21.43013698630137</v>
      </c>
      <c r="H7" s="15" t="s">
        <v>355</v>
      </c>
      <c r="I7" s="15">
        <v>22.010958904109589</v>
      </c>
      <c r="J7" s="15" t="s">
        <v>327</v>
      </c>
      <c r="K7" s="14">
        <v>73</v>
      </c>
      <c r="L7" s="14">
        <v>224</v>
      </c>
      <c r="M7" s="83">
        <v>4.7</v>
      </c>
      <c r="N7" s="220">
        <v>2</v>
      </c>
      <c r="O7" s="167">
        <v>0</v>
      </c>
      <c r="P7" s="168">
        <v>9.696969696969697E-3</v>
      </c>
      <c r="Q7" s="168">
        <v>5.5665512122711529E-2</v>
      </c>
      <c r="R7" s="168">
        <v>0.87378099749233773</v>
      </c>
      <c r="S7" s="168">
        <v>0.99098360655737705</v>
      </c>
      <c r="T7" s="169">
        <v>0.93238230202485739</v>
      </c>
      <c r="U7" s="169">
        <v>0.93238230202485739</v>
      </c>
      <c r="V7" s="169">
        <v>0.42567567567567566</v>
      </c>
      <c r="W7" s="169">
        <v>0.38909774436090228</v>
      </c>
      <c r="X7" s="169">
        <v>0.40738671001828897</v>
      </c>
      <c r="Y7" s="18">
        <v>0.40738671001828897</v>
      </c>
      <c r="Z7" s="19">
        <v>20.358904109589041</v>
      </c>
      <c r="AA7" s="20">
        <v>91.80928015581344</v>
      </c>
      <c r="AB7" s="71">
        <v>0.676056338028169</v>
      </c>
      <c r="AC7" s="102">
        <v>12.59375</v>
      </c>
      <c r="AD7" s="71">
        <v>0.75800000000000001</v>
      </c>
      <c r="AE7" s="71">
        <v>5.4000000000000006E-2</v>
      </c>
      <c r="AF7" s="71">
        <v>2.5000000000000001E-2</v>
      </c>
      <c r="AG7" s="70">
        <v>0.52600000000000002</v>
      </c>
      <c r="AH7" s="20">
        <v>6.8</v>
      </c>
      <c r="AI7" s="20">
        <v>0.36241610738255031</v>
      </c>
      <c r="AJ7" s="76">
        <v>4.71</v>
      </c>
      <c r="AK7" s="21">
        <v>4</v>
      </c>
      <c r="AL7" s="21">
        <v>5</v>
      </c>
      <c r="AM7" s="21">
        <v>5</v>
      </c>
      <c r="AN7" s="21">
        <v>2</v>
      </c>
      <c r="AO7" s="21">
        <v>9</v>
      </c>
      <c r="AP7" s="21">
        <v>6</v>
      </c>
      <c r="AQ7" s="21">
        <v>10</v>
      </c>
      <c r="AR7" s="21">
        <v>7</v>
      </c>
      <c r="AS7" s="21">
        <v>10</v>
      </c>
      <c r="AT7" s="21">
        <v>10</v>
      </c>
      <c r="AU7" s="21">
        <v>6</v>
      </c>
      <c r="AV7" s="21">
        <v>0</v>
      </c>
      <c r="AW7" s="21">
        <v>7.67</v>
      </c>
      <c r="AX7" s="21">
        <v>7.67</v>
      </c>
      <c r="AY7" s="21">
        <v>1.3875</v>
      </c>
      <c r="AZ7" s="130">
        <v>1.3875</v>
      </c>
      <c r="BA7" s="103"/>
      <c r="BB7" s="23">
        <v>1</v>
      </c>
      <c r="BC7" s="23"/>
      <c r="BD7" s="23"/>
      <c r="BE7" s="23"/>
      <c r="BF7" s="23"/>
      <c r="BG7" s="23"/>
      <c r="BH7" s="74"/>
      <c r="BI7" s="74"/>
      <c r="BJ7" s="74"/>
      <c r="BK7" s="23"/>
      <c r="BL7" s="23">
        <v>1</v>
      </c>
      <c r="BM7" s="55"/>
      <c r="BN7" s="61"/>
      <c r="BO7" s="61"/>
      <c r="BP7" s="61"/>
      <c r="BQ7" s="72"/>
      <c r="BR7" s="61"/>
      <c r="BS7" s="22">
        <v>32</v>
      </c>
      <c r="BT7" s="23">
        <v>3300</v>
      </c>
      <c r="BU7" s="23">
        <v>1</v>
      </c>
      <c r="BV7" s="23">
        <v>0</v>
      </c>
      <c r="BW7" s="23">
        <v>2</v>
      </c>
      <c r="BX7" s="23">
        <v>2</v>
      </c>
      <c r="BY7" s="23">
        <v>100</v>
      </c>
      <c r="BZ7" s="74">
        <v>0</v>
      </c>
      <c r="CA7" s="74">
        <v>0</v>
      </c>
      <c r="CB7" s="74">
        <v>100</v>
      </c>
      <c r="CC7" s="23">
        <v>48</v>
      </c>
      <c r="CD7" s="23">
        <v>1701</v>
      </c>
      <c r="CE7" s="55">
        <v>7</v>
      </c>
      <c r="CF7" s="61">
        <v>6.9</v>
      </c>
      <c r="CG7" s="61">
        <v>0</v>
      </c>
      <c r="CH7" s="61">
        <v>1</v>
      </c>
      <c r="CI7" s="73">
        <v>4.1399999999999997</v>
      </c>
      <c r="CJ7" s="62">
        <v>2</v>
      </c>
      <c r="CK7" s="22">
        <v>225</v>
      </c>
      <c r="CL7" s="23">
        <v>4042</v>
      </c>
      <c r="CM7" s="23">
        <v>2</v>
      </c>
      <c r="CN7" s="23">
        <v>1</v>
      </c>
      <c r="CO7" s="23">
        <v>17</v>
      </c>
      <c r="CP7" s="23">
        <v>13</v>
      </c>
      <c r="CQ7" s="23">
        <v>87.5</v>
      </c>
      <c r="CR7" s="24">
        <v>5.6</v>
      </c>
      <c r="CS7" s="24">
        <v>4.8</v>
      </c>
      <c r="CT7" s="23">
        <v>50</v>
      </c>
      <c r="CU7" s="23">
        <v>95</v>
      </c>
      <c r="CV7" s="23">
        <v>1274</v>
      </c>
      <c r="CW7" s="55">
        <v>23</v>
      </c>
      <c r="CX7" s="61">
        <v>4.0999999999999996</v>
      </c>
      <c r="CY7" s="61">
        <v>3</v>
      </c>
      <c r="CZ7" s="61">
        <v>6</v>
      </c>
      <c r="DA7" s="73">
        <v>2.17</v>
      </c>
      <c r="DB7" s="62">
        <v>4</v>
      </c>
      <c r="DC7" s="22">
        <v>3136</v>
      </c>
      <c r="DD7" s="23">
        <v>3589</v>
      </c>
      <c r="DE7" s="23">
        <v>29</v>
      </c>
      <c r="DF7" s="23">
        <v>7</v>
      </c>
      <c r="DG7" s="23">
        <v>348</v>
      </c>
      <c r="DH7" s="23">
        <v>223</v>
      </c>
      <c r="DI7" s="23">
        <v>72.900000000000006</v>
      </c>
      <c r="DJ7" s="74">
        <v>4.9000000000000004</v>
      </c>
      <c r="DK7" s="74">
        <v>3.5</v>
      </c>
      <c r="DL7" s="74">
        <v>46</v>
      </c>
      <c r="DM7" s="23">
        <v>1008</v>
      </c>
      <c r="DN7" s="23">
        <v>2368</v>
      </c>
      <c r="DO7" s="55">
        <v>149</v>
      </c>
      <c r="DP7" s="61">
        <v>6.8</v>
      </c>
      <c r="DQ7" s="61">
        <v>15</v>
      </c>
      <c r="DR7" s="61">
        <v>54</v>
      </c>
      <c r="DS7" s="73">
        <v>4.71</v>
      </c>
      <c r="DT7" s="62">
        <v>37</v>
      </c>
      <c r="DU7" s="22">
        <v>1209</v>
      </c>
      <c r="DV7" s="23">
        <v>1220</v>
      </c>
      <c r="DW7" s="23">
        <v>6</v>
      </c>
      <c r="DX7" s="23">
        <v>3</v>
      </c>
      <c r="DY7" s="23">
        <v>142</v>
      </c>
      <c r="DZ7" s="23">
        <v>96</v>
      </c>
      <c r="EA7" s="74">
        <v>75.8</v>
      </c>
      <c r="EB7" s="24">
        <v>5.4</v>
      </c>
      <c r="EC7" s="24">
        <v>2.5</v>
      </c>
      <c r="ED7" s="24">
        <v>52.6</v>
      </c>
      <c r="EE7" s="23">
        <v>207</v>
      </c>
      <c r="EF7" s="23">
        <v>532</v>
      </c>
      <c r="EG7" s="55">
        <v>42</v>
      </c>
      <c r="EH7" s="79">
        <v>4.9285714285714288</v>
      </c>
      <c r="EI7" s="61">
        <v>5</v>
      </c>
      <c r="EJ7" s="61">
        <v>6</v>
      </c>
      <c r="EK7" s="73">
        <v>2.4</v>
      </c>
      <c r="EL7" s="62">
        <v>5</v>
      </c>
      <c r="EM7" s="87">
        <v>4</v>
      </c>
      <c r="EN7" s="238">
        <v>302.25</v>
      </c>
      <c r="EO7" s="238">
        <v>3929.25</v>
      </c>
      <c r="EP7" s="238">
        <v>51.75</v>
      </c>
      <c r="EQ7" s="238">
        <v>672.75</v>
      </c>
      <c r="ER7" s="52"/>
      <c r="ES7" s="4">
        <v>5</v>
      </c>
      <c r="ET7" s="17" t="s">
        <v>85</v>
      </c>
      <c r="EU7" s="6">
        <v>0.85</v>
      </c>
      <c r="EV7" s="49">
        <v>45901</v>
      </c>
    </row>
    <row r="8" spans="1:153" x14ac:dyDescent="0.2">
      <c r="A8" s="150">
        <v>6</v>
      </c>
      <c r="B8" s="151" t="s">
        <v>417</v>
      </c>
      <c r="C8" s="152">
        <v>8.9137500000000003</v>
      </c>
      <c r="D8" s="43" t="s">
        <v>133</v>
      </c>
      <c r="E8" s="14">
        <v>2</v>
      </c>
      <c r="F8" s="44">
        <v>38054</v>
      </c>
      <c r="G8" s="15">
        <v>21.56986301369863</v>
      </c>
      <c r="H8" s="15" t="s">
        <v>349</v>
      </c>
      <c r="I8" s="15">
        <v>22.150684931506849</v>
      </c>
      <c r="J8" s="15" t="s">
        <v>330</v>
      </c>
      <c r="K8" s="14">
        <v>77</v>
      </c>
      <c r="L8" s="14">
        <v>236</v>
      </c>
      <c r="M8" s="83">
        <v>4.7</v>
      </c>
      <c r="N8" s="220">
        <v>1</v>
      </c>
      <c r="O8" s="167">
        <v>0</v>
      </c>
      <c r="P8" s="168">
        <v>0.1047822113920195</v>
      </c>
      <c r="Q8" s="168">
        <v>0.93989266547406081</v>
      </c>
      <c r="R8" s="168">
        <v>0.91250685682940214</v>
      </c>
      <c r="S8" s="168">
        <v>0.85636114911080707</v>
      </c>
      <c r="T8" s="169">
        <v>0.92619976115173142</v>
      </c>
      <c r="U8" s="169">
        <v>0.92619976115173142</v>
      </c>
      <c r="V8" s="169">
        <v>0.12367178276269185</v>
      </c>
      <c r="W8" s="169">
        <v>8.12603648424544E-2</v>
      </c>
      <c r="X8" s="169">
        <v>0.10246607380257312</v>
      </c>
      <c r="Y8" s="18">
        <v>0.10246607380257312</v>
      </c>
      <c r="Z8" s="19">
        <v>19.495890410958904</v>
      </c>
      <c r="AA8" s="20">
        <v>96.72763444987487</v>
      </c>
      <c r="AB8" s="71">
        <v>0.6649746192893401</v>
      </c>
      <c r="AC8" s="102">
        <v>10.982456140350877</v>
      </c>
      <c r="AD8" s="71">
        <v>0.73699999999999999</v>
      </c>
      <c r="AE8" s="71">
        <v>5.0999999999999997E-2</v>
      </c>
      <c r="AF8" s="71">
        <v>1.1000000000000001E-2</v>
      </c>
      <c r="AG8" s="70">
        <v>0.51100000000000001</v>
      </c>
      <c r="AH8" s="20">
        <v>7</v>
      </c>
      <c r="AI8" s="20">
        <v>0.25925925925925924</v>
      </c>
      <c r="AJ8" s="76">
        <v>4</v>
      </c>
      <c r="AK8" s="21">
        <v>6</v>
      </c>
      <c r="AL8" s="21">
        <v>2</v>
      </c>
      <c r="AM8" s="21">
        <v>3</v>
      </c>
      <c r="AN8" s="21">
        <v>2</v>
      </c>
      <c r="AO8" s="21">
        <v>10</v>
      </c>
      <c r="AP8" s="21">
        <v>6</v>
      </c>
      <c r="AQ8" s="21">
        <v>4</v>
      </c>
      <c r="AR8" s="21">
        <v>8</v>
      </c>
      <c r="AS8" s="21">
        <v>8</v>
      </c>
      <c r="AT8" s="21">
        <v>9</v>
      </c>
      <c r="AU8" s="21">
        <v>10</v>
      </c>
      <c r="AV8" s="21">
        <v>0</v>
      </c>
      <c r="AW8" s="21">
        <v>6.17</v>
      </c>
      <c r="AX8" s="21">
        <v>4.6274999999999995</v>
      </c>
      <c r="AY8" s="21">
        <v>1.0874999999999999</v>
      </c>
      <c r="AZ8" s="130">
        <v>0</v>
      </c>
      <c r="BA8" s="104"/>
      <c r="BB8" s="26">
        <v>1</v>
      </c>
      <c r="BC8" s="26"/>
      <c r="BD8" s="26"/>
      <c r="BE8" s="26"/>
      <c r="BF8" s="26"/>
      <c r="BG8" s="26"/>
      <c r="BH8" s="78"/>
      <c r="BI8" s="78"/>
      <c r="BJ8" s="78"/>
      <c r="BK8" s="26"/>
      <c r="BL8" s="26">
        <v>1</v>
      </c>
      <c r="BM8" s="56"/>
      <c r="BN8" s="61"/>
      <c r="BO8" s="59"/>
      <c r="BP8" s="59"/>
      <c r="BQ8" s="80"/>
      <c r="BR8" s="59"/>
      <c r="BS8" s="25">
        <v>344</v>
      </c>
      <c r="BT8" s="26">
        <v>3283</v>
      </c>
      <c r="BU8" s="26">
        <v>4</v>
      </c>
      <c r="BV8" s="26">
        <v>0</v>
      </c>
      <c r="BW8" s="26">
        <v>60</v>
      </c>
      <c r="BX8" s="26">
        <v>35</v>
      </c>
      <c r="BY8" s="26">
        <v>71.400000000000006</v>
      </c>
      <c r="BZ8" s="78">
        <v>4.7</v>
      </c>
      <c r="CA8" s="78">
        <v>0</v>
      </c>
      <c r="CB8" s="78">
        <v>28.6</v>
      </c>
      <c r="CC8" s="26">
        <v>63</v>
      </c>
      <c r="CD8" s="26">
        <v>2473</v>
      </c>
      <c r="CE8" s="56">
        <v>18</v>
      </c>
      <c r="CF8" s="61">
        <v>3.5</v>
      </c>
      <c r="CG8" s="59">
        <v>1</v>
      </c>
      <c r="CH8" s="59">
        <v>6</v>
      </c>
      <c r="CI8" s="79">
        <v>4.22</v>
      </c>
      <c r="CJ8" s="60">
        <v>3</v>
      </c>
      <c r="CK8" s="25">
        <v>2627</v>
      </c>
      <c r="CL8" s="26">
        <v>2795</v>
      </c>
      <c r="CM8" s="26">
        <v>25</v>
      </c>
      <c r="CN8" s="26">
        <v>2</v>
      </c>
      <c r="CO8" s="26">
        <v>391</v>
      </c>
      <c r="CP8" s="26">
        <v>233</v>
      </c>
      <c r="CQ8" s="26">
        <v>73.7</v>
      </c>
      <c r="CR8" s="27">
        <v>2.9</v>
      </c>
      <c r="CS8" s="27">
        <v>1.1000000000000001</v>
      </c>
      <c r="CT8" s="26">
        <v>36.1</v>
      </c>
      <c r="CU8" s="26">
        <v>305</v>
      </c>
      <c r="CV8" s="26">
        <v>2527</v>
      </c>
      <c r="CW8" s="56">
        <v>60</v>
      </c>
      <c r="CX8" s="61">
        <v>5.0999999999999996</v>
      </c>
      <c r="CY8" s="59">
        <v>4</v>
      </c>
      <c r="CZ8" s="59">
        <v>14</v>
      </c>
      <c r="DA8" s="79">
        <v>3.25</v>
      </c>
      <c r="DB8" s="60">
        <v>11</v>
      </c>
      <c r="DC8" s="25">
        <v>3327</v>
      </c>
      <c r="DD8" s="26">
        <v>3646</v>
      </c>
      <c r="DE8" s="26">
        <v>24</v>
      </c>
      <c r="DF8" s="26">
        <v>8</v>
      </c>
      <c r="DG8" s="26">
        <v>394</v>
      </c>
      <c r="DH8" s="26">
        <v>262</v>
      </c>
      <c r="DI8" s="26">
        <v>73</v>
      </c>
      <c r="DJ8" s="78">
        <v>5.0999999999999996</v>
      </c>
      <c r="DK8" s="78">
        <v>2.1</v>
      </c>
      <c r="DL8" s="78">
        <v>51.1</v>
      </c>
      <c r="DM8" s="26">
        <v>419</v>
      </c>
      <c r="DN8" s="26">
        <v>3388</v>
      </c>
      <c r="DO8" s="56">
        <v>81</v>
      </c>
      <c r="DP8" s="61">
        <v>5.2</v>
      </c>
      <c r="DQ8" s="59">
        <v>6</v>
      </c>
      <c r="DR8" s="59">
        <v>21</v>
      </c>
      <c r="DS8" s="79">
        <v>3.11</v>
      </c>
      <c r="DT8" s="60">
        <v>17</v>
      </c>
      <c r="DU8" s="25">
        <v>626</v>
      </c>
      <c r="DV8" s="26">
        <v>731</v>
      </c>
      <c r="DW8" s="26">
        <v>4</v>
      </c>
      <c r="DX8" s="26">
        <v>1</v>
      </c>
      <c r="DY8" s="26">
        <v>88</v>
      </c>
      <c r="DZ8" s="26">
        <v>57</v>
      </c>
      <c r="EA8" s="78">
        <v>72.599999999999994</v>
      </c>
      <c r="EB8" s="27">
        <v>1.1000000000000001</v>
      </c>
      <c r="EC8" s="27">
        <v>2</v>
      </c>
      <c r="ED8" s="27">
        <v>25</v>
      </c>
      <c r="EE8" s="26">
        <v>49</v>
      </c>
      <c r="EF8" s="26">
        <v>603</v>
      </c>
      <c r="EG8" s="56">
        <v>7</v>
      </c>
      <c r="EH8" s="79">
        <v>7</v>
      </c>
      <c r="EI8" s="59">
        <v>0</v>
      </c>
      <c r="EJ8" s="59">
        <v>1</v>
      </c>
      <c r="EK8" s="79">
        <v>4</v>
      </c>
      <c r="EL8" s="60">
        <v>3</v>
      </c>
      <c r="EM8" s="87">
        <v>3</v>
      </c>
      <c r="EN8" s="238">
        <v>208.66666666666666</v>
      </c>
      <c r="EO8" s="238">
        <v>2712.6666666666665</v>
      </c>
      <c r="EP8" s="238">
        <v>16.333333333333332</v>
      </c>
      <c r="EQ8" s="238">
        <v>212.33333333333331</v>
      </c>
      <c r="ER8" s="52"/>
      <c r="ES8" s="4">
        <v>6</v>
      </c>
      <c r="ET8" s="17" t="s">
        <v>86</v>
      </c>
      <c r="EU8" s="6">
        <v>0.75</v>
      </c>
      <c r="EV8" s="49"/>
    </row>
    <row r="9" spans="1:153" x14ac:dyDescent="0.2">
      <c r="A9" s="150">
        <v>7</v>
      </c>
      <c r="B9" s="151" t="s">
        <v>414</v>
      </c>
      <c r="C9" s="152">
        <v>8.75</v>
      </c>
      <c r="D9" s="43" t="s">
        <v>104</v>
      </c>
      <c r="E9" s="14">
        <v>1</v>
      </c>
      <c r="F9" s="44">
        <v>37294</v>
      </c>
      <c r="G9" s="15">
        <v>23.652054794520549</v>
      </c>
      <c r="H9" s="15" t="s">
        <v>348</v>
      </c>
      <c r="I9" s="15">
        <v>24.232876712328768</v>
      </c>
      <c r="J9" s="15" t="s">
        <v>331</v>
      </c>
      <c r="K9" s="14">
        <v>74</v>
      </c>
      <c r="L9" s="14">
        <v>200</v>
      </c>
      <c r="M9" s="83">
        <v>4.7</v>
      </c>
      <c r="N9" s="220">
        <v>1</v>
      </c>
      <c r="O9" s="167">
        <v>9.9455864570737601E-2</v>
      </c>
      <c r="P9" s="168">
        <v>0.21220159151193635</v>
      </c>
      <c r="Q9" s="168">
        <v>0.13390830685428962</v>
      </c>
      <c r="R9" s="168">
        <v>0.9868196241152063</v>
      </c>
      <c r="S9" s="168">
        <v>0.87272727272727268</v>
      </c>
      <c r="T9" s="169">
        <v>0.9868196241152063</v>
      </c>
      <c r="U9" s="169">
        <v>0.9868196241152063</v>
      </c>
      <c r="V9" s="169">
        <v>5.6500607533414335E-2</v>
      </c>
      <c r="W9" s="169">
        <v>7.3260073260073263E-2</v>
      </c>
      <c r="X9" s="169">
        <v>7.3260073260073263E-2</v>
      </c>
      <c r="Y9" s="18">
        <v>7.3260073260073263E-2</v>
      </c>
      <c r="Z9" s="19">
        <v>22.580821917808219</v>
      </c>
      <c r="AA9" s="20">
        <v>81.972571567690565</v>
      </c>
      <c r="AB9" s="71">
        <v>0.68613138686131392</v>
      </c>
      <c r="AC9" s="102">
        <v>10.212765957446809</v>
      </c>
      <c r="AD9" s="71">
        <v>0.78599999999999992</v>
      </c>
      <c r="AE9" s="71">
        <v>7.4999999999999997E-2</v>
      </c>
      <c r="AF9" s="71">
        <v>2.6000000000000002E-2</v>
      </c>
      <c r="AG9" s="70">
        <v>0.5</v>
      </c>
      <c r="AH9" s="20">
        <v>3.7</v>
      </c>
      <c r="AI9" s="20">
        <v>0.04</v>
      </c>
      <c r="AJ9" s="76">
        <v>1.1599999999999999</v>
      </c>
      <c r="AK9" s="21">
        <v>0</v>
      </c>
      <c r="AL9" s="21">
        <v>0</v>
      </c>
      <c r="AM9" s="21">
        <v>8</v>
      </c>
      <c r="AN9" s="21">
        <v>7</v>
      </c>
      <c r="AO9" s="21">
        <v>8</v>
      </c>
      <c r="AP9" s="21">
        <v>5</v>
      </c>
      <c r="AQ9" s="21">
        <v>2</v>
      </c>
      <c r="AR9" s="21">
        <v>1</v>
      </c>
      <c r="AS9" s="21">
        <v>0</v>
      </c>
      <c r="AT9" s="21">
        <v>0</v>
      </c>
      <c r="AU9" s="21">
        <v>10</v>
      </c>
      <c r="AV9" s="21">
        <v>0</v>
      </c>
      <c r="AW9" s="21">
        <v>8</v>
      </c>
      <c r="AX9" s="21">
        <v>6</v>
      </c>
      <c r="AY9" s="21">
        <v>0.1125</v>
      </c>
      <c r="AZ9" s="130">
        <v>0</v>
      </c>
      <c r="BA9" s="104">
        <v>329</v>
      </c>
      <c r="BB9" s="26">
        <v>3308</v>
      </c>
      <c r="BC9" s="26">
        <v>2</v>
      </c>
      <c r="BD9" s="26">
        <v>2</v>
      </c>
      <c r="BE9" s="26">
        <v>57</v>
      </c>
      <c r="BF9" s="26">
        <v>29</v>
      </c>
      <c r="BG9" s="26">
        <v>59.3</v>
      </c>
      <c r="BH9" s="78">
        <v>10.3</v>
      </c>
      <c r="BI9" s="78">
        <v>3.2</v>
      </c>
      <c r="BJ9" s="78">
        <v>25</v>
      </c>
      <c r="BK9" s="26">
        <v>-7</v>
      </c>
      <c r="BL9" s="26">
        <v>1766</v>
      </c>
      <c r="BM9" s="56">
        <v>2</v>
      </c>
      <c r="BN9" s="61">
        <v>-3.5</v>
      </c>
      <c r="BO9" s="59">
        <v>0</v>
      </c>
      <c r="BP9" s="59">
        <v>0</v>
      </c>
      <c r="BQ9" s="80">
        <v>0</v>
      </c>
      <c r="BR9" s="59">
        <v>0</v>
      </c>
      <c r="BS9" s="25">
        <v>800</v>
      </c>
      <c r="BT9" s="26">
        <v>3770</v>
      </c>
      <c r="BU9" s="26">
        <v>5</v>
      </c>
      <c r="BV9" s="26">
        <v>4</v>
      </c>
      <c r="BW9" s="26">
        <v>84</v>
      </c>
      <c r="BX9" s="26">
        <v>52</v>
      </c>
      <c r="BY9" s="26">
        <v>58.3</v>
      </c>
      <c r="BZ9" s="78">
        <v>8</v>
      </c>
      <c r="CA9" s="78">
        <v>5.6</v>
      </c>
      <c r="CB9" s="78">
        <v>44.4</v>
      </c>
      <c r="CC9" s="26">
        <v>-1.7</v>
      </c>
      <c r="CD9" s="26">
        <v>2804</v>
      </c>
      <c r="CE9" s="56">
        <v>3</v>
      </c>
      <c r="CF9" s="61">
        <v>-1.7</v>
      </c>
      <c r="CG9" s="59">
        <v>0</v>
      </c>
      <c r="CH9" s="59">
        <v>0</v>
      </c>
      <c r="CI9" s="79">
        <v>0</v>
      </c>
      <c r="CJ9" s="60">
        <v>0</v>
      </c>
      <c r="CK9" s="25">
        <v>590</v>
      </c>
      <c r="CL9" s="26">
        <v>4406</v>
      </c>
      <c r="CM9" s="26">
        <v>4</v>
      </c>
      <c r="CN9" s="26">
        <v>1</v>
      </c>
      <c r="CO9" s="26">
        <v>78</v>
      </c>
      <c r="CP9" s="26">
        <v>48</v>
      </c>
      <c r="CQ9" s="26">
        <v>73</v>
      </c>
      <c r="CR9" s="27">
        <v>6</v>
      </c>
      <c r="CS9" s="27">
        <v>1.2</v>
      </c>
      <c r="CT9" s="26">
        <v>44.4</v>
      </c>
      <c r="CU9" s="26">
        <v>-2</v>
      </c>
      <c r="CV9" s="26">
        <v>2785</v>
      </c>
      <c r="CW9" s="56">
        <v>4</v>
      </c>
      <c r="CX9" s="61">
        <v>-0.5</v>
      </c>
      <c r="CY9" s="59">
        <v>1</v>
      </c>
      <c r="CZ9" s="59">
        <v>0</v>
      </c>
      <c r="DA9" s="79">
        <v>0</v>
      </c>
      <c r="DB9" s="60">
        <v>0</v>
      </c>
      <c r="DC9" s="25">
        <v>4043</v>
      </c>
      <c r="DD9" s="26">
        <v>4097</v>
      </c>
      <c r="DE9" s="26">
        <v>29</v>
      </c>
      <c r="DF9" s="26">
        <v>12</v>
      </c>
      <c r="DG9" s="26">
        <v>525</v>
      </c>
      <c r="DH9" s="26">
        <v>336</v>
      </c>
      <c r="DI9" s="26">
        <v>71.400000000000006</v>
      </c>
      <c r="DJ9" s="78">
        <v>4.7</v>
      </c>
      <c r="DK9" s="78">
        <v>3.1</v>
      </c>
      <c r="DL9" s="78">
        <v>39.5</v>
      </c>
      <c r="DM9" s="26">
        <v>93</v>
      </c>
      <c r="DN9" s="26">
        <v>1646</v>
      </c>
      <c r="DO9" s="56">
        <v>25</v>
      </c>
      <c r="DP9" s="61">
        <v>3.7</v>
      </c>
      <c r="DQ9" s="59">
        <v>3</v>
      </c>
      <c r="DR9" s="59">
        <v>1</v>
      </c>
      <c r="DS9" s="79">
        <v>1.1599999999999999</v>
      </c>
      <c r="DT9" s="60">
        <v>4</v>
      </c>
      <c r="DU9" s="25">
        <v>960</v>
      </c>
      <c r="DV9" s="26">
        <v>1100</v>
      </c>
      <c r="DW9" s="26">
        <v>6</v>
      </c>
      <c r="DX9" s="26">
        <v>2</v>
      </c>
      <c r="DY9" s="26">
        <v>137</v>
      </c>
      <c r="DZ9" s="26">
        <v>94</v>
      </c>
      <c r="EA9" s="78">
        <v>78.599999999999994</v>
      </c>
      <c r="EB9" s="27">
        <v>7.5</v>
      </c>
      <c r="EC9" s="27">
        <v>2.6</v>
      </c>
      <c r="ED9" s="27">
        <v>50</v>
      </c>
      <c r="EE9" s="26">
        <v>40</v>
      </c>
      <c r="EF9" s="26">
        <v>546</v>
      </c>
      <c r="EG9" s="208">
        <v>13</v>
      </c>
      <c r="EH9" s="79">
        <v>3.0769230769230771</v>
      </c>
      <c r="EI9" s="210">
        <v>1</v>
      </c>
      <c r="EJ9" s="59">
        <v>0</v>
      </c>
      <c r="EK9" s="79">
        <v>0.69</v>
      </c>
      <c r="EL9" s="60">
        <v>2</v>
      </c>
      <c r="EM9" s="87">
        <v>4</v>
      </c>
      <c r="EN9" s="238">
        <v>240</v>
      </c>
      <c r="EO9" s="238">
        <v>3120</v>
      </c>
      <c r="EP9" s="238">
        <v>10</v>
      </c>
      <c r="EQ9" s="238">
        <v>130</v>
      </c>
      <c r="ER9" s="52"/>
      <c r="ES9" s="4">
        <v>7</v>
      </c>
      <c r="ET9" s="17" t="s">
        <v>88</v>
      </c>
      <c r="EU9" s="6">
        <v>0.75</v>
      </c>
    </row>
    <row r="10" spans="1:153" x14ac:dyDescent="0.2">
      <c r="A10" s="150">
        <v>8</v>
      </c>
      <c r="B10" s="151" t="s">
        <v>419</v>
      </c>
      <c r="C10" s="152">
        <v>8.4031249999999993</v>
      </c>
      <c r="D10" s="43" t="s">
        <v>424</v>
      </c>
      <c r="E10" s="14">
        <v>3</v>
      </c>
      <c r="F10" s="44">
        <v>38341</v>
      </c>
      <c r="G10" s="15">
        <v>20.783561643835615</v>
      </c>
      <c r="H10" s="15" t="s">
        <v>336</v>
      </c>
      <c r="I10" s="15">
        <v>21.364383561643837</v>
      </c>
      <c r="J10" s="15" t="s">
        <v>328</v>
      </c>
      <c r="K10" s="14">
        <v>74</v>
      </c>
      <c r="L10" s="14">
        <v>210</v>
      </c>
      <c r="M10" s="83">
        <v>4.7</v>
      </c>
      <c r="N10" s="220">
        <v>1</v>
      </c>
      <c r="O10" s="167">
        <v>0</v>
      </c>
      <c r="P10" s="168">
        <v>0</v>
      </c>
      <c r="Q10" s="168">
        <v>5.7964970809007504E-2</v>
      </c>
      <c r="R10" s="168">
        <v>0.87768440709617179</v>
      </c>
      <c r="S10" s="168">
        <v>1</v>
      </c>
      <c r="T10" s="169">
        <v>0.9388422035480859</v>
      </c>
      <c r="U10" s="169">
        <v>0.84495798319327731</v>
      </c>
      <c r="V10" s="169">
        <v>0.17051630434782608</v>
      </c>
      <c r="W10" s="169">
        <v>0.29775880469583776</v>
      </c>
      <c r="X10" s="169">
        <v>0.29775880469583776</v>
      </c>
      <c r="Y10" s="18">
        <v>0.26798292422625397</v>
      </c>
      <c r="Z10" s="19">
        <v>19.712328767123289</v>
      </c>
      <c r="AA10" s="20">
        <v>86.0712001460751</v>
      </c>
      <c r="AB10" s="71">
        <v>0.61428571428571432</v>
      </c>
      <c r="AC10" s="102">
        <v>10.535211267605634</v>
      </c>
      <c r="AD10" s="71">
        <v>0.72299999999999998</v>
      </c>
      <c r="AE10" s="71">
        <v>6.2E-2</v>
      </c>
      <c r="AF10" s="71">
        <v>1.1000000000000001E-2</v>
      </c>
      <c r="AG10" s="70">
        <v>0.375</v>
      </c>
      <c r="AH10" s="20">
        <v>7.9714285714285715</v>
      </c>
      <c r="AI10" s="20">
        <v>0.34285714285714286</v>
      </c>
      <c r="AJ10" s="76">
        <v>6.2</v>
      </c>
      <c r="AK10" s="21">
        <v>6</v>
      </c>
      <c r="AL10" s="21">
        <v>1</v>
      </c>
      <c r="AM10" s="21">
        <v>2</v>
      </c>
      <c r="AN10" s="21">
        <v>4</v>
      </c>
      <c r="AO10" s="21">
        <v>10</v>
      </c>
      <c r="AP10" s="21">
        <v>0</v>
      </c>
      <c r="AQ10" s="21">
        <v>9</v>
      </c>
      <c r="AR10" s="21">
        <v>9</v>
      </c>
      <c r="AS10" s="21">
        <v>10</v>
      </c>
      <c r="AT10" s="21">
        <v>10</v>
      </c>
      <c r="AU10" s="21">
        <v>10</v>
      </c>
      <c r="AV10" s="21">
        <v>0</v>
      </c>
      <c r="AW10" s="21">
        <v>4.75</v>
      </c>
      <c r="AX10" s="21">
        <v>4.75</v>
      </c>
      <c r="AY10" s="21">
        <v>1.425</v>
      </c>
      <c r="AZ10" s="130">
        <v>0.71250000000000002</v>
      </c>
      <c r="BA10" s="104"/>
      <c r="BB10" s="26">
        <v>1</v>
      </c>
      <c r="BC10" s="26"/>
      <c r="BD10" s="26"/>
      <c r="BE10" s="26"/>
      <c r="BF10" s="26"/>
      <c r="BG10" s="26"/>
      <c r="BH10" s="78"/>
      <c r="BI10" s="78"/>
      <c r="BJ10" s="78"/>
      <c r="BK10" s="26"/>
      <c r="BL10" s="26">
        <v>1</v>
      </c>
      <c r="BM10" s="56"/>
      <c r="BN10" s="61"/>
      <c r="BO10" s="59"/>
      <c r="BP10" s="59"/>
      <c r="BQ10" s="80"/>
      <c r="BR10" s="59"/>
      <c r="BS10" s="25"/>
      <c r="BT10" s="26">
        <v>1</v>
      </c>
      <c r="BU10" s="26"/>
      <c r="BV10" s="26"/>
      <c r="BW10" s="26"/>
      <c r="BX10" s="26"/>
      <c r="BY10" s="26"/>
      <c r="BZ10" s="78"/>
      <c r="CA10" s="78"/>
      <c r="CB10" s="78"/>
      <c r="CC10" s="26"/>
      <c r="CD10" s="26">
        <v>1</v>
      </c>
      <c r="CE10" s="56"/>
      <c r="CF10" s="61"/>
      <c r="CG10" s="59"/>
      <c r="CH10" s="59"/>
      <c r="CI10" s="79"/>
      <c r="CJ10" s="60"/>
      <c r="CK10" s="25">
        <v>139</v>
      </c>
      <c r="CL10" s="26">
        <v>2398</v>
      </c>
      <c r="CM10" s="26">
        <v>2</v>
      </c>
      <c r="CN10" s="26">
        <v>2</v>
      </c>
      <c r="CO10" s="26">
        <v>23</v>
      </c>
      <c r="CP10" s="26">
        <v>15</v>
      </c>
      <c r="CQ10" s="26">
        <v>80</v>
      </c>
      <c r="CR10" s="27">
        <v>4.2</v>
      </c>
      <c r="CS10" s="27">
        <v>9.6999999999999993</v>
      </c>
      <c r="CT10" s="26">
        <v>40</v>
      </c>
      <c r="CU10" s="26">
        <v>84</v>
      </c>
      <c r="CV10" s="26">
        <v>1286</v>
      </c>
      <c r="CW10" s="56">
        <v>9</v>
      </c>
      <c r="CX10" s="61">
        <v>9.3000000000000007</v>
      </c>
      <c r="CY10" s="59">
        <v>0</v>
      </c>
      <c r="CZ10" s="59">
        <v>3</v>
      </c>
      <c r="DA10" s="79">
        <v>3.56</v>
      </c>
      <c r="DB10" s="60">
        <v>3</v>
      </c>
      <c r="DC10" s="25">
        <v>2820</v>
      </c>
      <c r="DD10" s="26">
        <v>3213</v>
      </c>
      <c r="DE10" s="26">
        <v>24</v>
      </c>
      <c r="DF10" s="26">
        <v>6</v>
      </c>
      <c r="DG10" s="26">
        <v>350</v>
      </c>
      <c r="DH10" s="26">
        <v>215</v>
      </c>
      <c r="DI10" s="26">
        <v>72.3</v>
      </c>
      <c r="DJ10" s="78">
        <v>3.6</v>
      </c>
      <c r="DK10" s="78">
        <v>1.1000000000000001</v>
      </c>
      <c r="DL10" s="78">
        <v>37.5</v>
      </c>
      <c r="DM10" s="26">
        <v>502</v>
      </c>
      <c r="DN10" s="26">
        <v>2944</v>
      </c>
      <c r="DO10" s="56">
        <v>107</v>
      </c>
      <c r="DP10" s="61">
        <v>4.7</v>
      </c>
      <c r="DQ10" s="59">
        <v>5</v>
      </c>
      <c r="DR10" s="59">
        <v>34</v>
      </c>
      <c r="DS10" s="79">
        <v>2.91</v>
      </c>
      <c r="DT10" s="60">
        <v>21</v>
      </c>
      <c r="DU10" s="25">
        <v>748</v>
      </c>
      <c r="DV10" s="26">
        <v>748</v>
      </c>
      <c r="DW10" s="26">
        <v>6</v>
      </c>
      <c r="DX10" s="26">
        <v>3</v>
      </c>
      <c r="DY10" s="26">
        <v>118</v>
      </c>
      <c r="DZ10" s="26">
        <v>71</v>
      </c>
      <c r="EA10" s="78">
        <v>69</v>
      </c>
      <c r="EB10" s="27">
        <v>6.2</v>
      </c>
      <c r="EC10" s="27">
        <v>3.9</v>
      </c>
      <c r="ED10" s="27">
        <v>29.4</v>
      </c>
      <c r="EE10" s="26">
        <v>279</v>
      </c>
      <c r="EF10" s="56">
        <v>937</v>
      </c>
      <c r="EG10" s="59">
        <v>35</v>
      </c>
      <c r="EH10" s="79">
        <v>7.9714285714285715</v>
      </c>
      <c r="EI10" s="59">
        <v>4</v>
      </c>
      <c r="EJ10" s="223">
        <v>12</v>
      </c>
      <c r="EK10" s="79">
        <v>6.2</v>
      </c>
      <c r="EL10" s="60">
        <v>13</v>
      </c>
      <c r="EM10" s="87">
        <v>4</v>
      </c>
      <c r="EN10" s="238">
        <v>187</v>
      </c>
      <c r="EO10" s="238">
        <v>2431</v>
      </c>
      <c r="EP10" s="238">
        <v>69.75</v>
      </c>
      <c r="EQ10" s="238">
        <v>906.75</v>
      </c>
      <c r="ER10" s="52"/>
      <c r="ES10" s="4">
        <v>8</v>
      </c>
      <c r="ET10" s="17" t="s">
        <v>90</v>
      </c>
      <c r="EU10" s="6">
        <v>0.65</v>
      </c>
    </row>
    <row r="11" spans="1:153" x14ac:dyDescent="0.2">
      <c r="A11" s="150">
        <v>9</v>
      </c>
      <c r="B11" s="151" t="s">
        <v>415</v>
      </c>
      <c r="C11" s="152">
        <v>6.7972187500000008</v>
      </c>
      <c r="D11" s="43" t="s">
        <v>121</v>
      </c>
      <c r="E11" s="14">
        <v>4</v>
      </c>
      <c r="F11" s="44">
        <v>37904</v>
      </c>
      <c r="G11" s="15">
        <v>21.980821917808218</v>
      </c>
      <c r="H11" s="15" t="s">
        <v>349</v>
      </c>
      <c r="I11" s="15">
        <v>22.561643835616437</v>
      </c>
      <c r="J11" s="15" t="s">
        <v>352</v>
      </c>
      <c r="K11" s="14">
        <v>74</v>
      </c>
      <c r="L11" s="14">
        <v>210</v>
      </c>
      <c r="M11" s="83">
        <v>4.7</v>
      </c>
      <c r="N11" s="220">
        <v>2</v>
      </c>
      <c r="O11" s="167">
        <v>0</v>
      </c>
      <c r="P11" s="168">
        <v>0.21272671380264371</v>
      </c>
      <c r="Q11" s="168">
        <v>0.95486695857190973</v>
      </c>
      <c r="R11" s="168">
        <v>0.93408566299051043</v>
      </c>
      <c r="S11" s="168">
        <v>1</v>
      </c>
      <c r="T11" s="169">
        <v>0.96704283149525527</v>
      </c>
      <c r="U11" s="169">
        <v>0.87033854834572977</v>
      </c>
      <c r="V11" s="169">
        <v>0.2274661508704062</v>
      </c>
      <c r="W11" s="169">
        <v>0.17995910020449898</v>
      </c>
      <c r="X11" s="169">
        <v>0.20371262553745259</v>
      </c>
      <c r="Y11" s="18">
        <v>0.18334136298370735</v>
      </c>
      <c r="Z11" s="19">
        <v>19.906849315068492</v>
      </c>
      <c r="AA11" s="20">
        <v>86.0712001460751</v>
      </c>
      <c r="AB11" s="71">
        <v>0.62601626016260159</v>
      </c>
      <c r="AC11" s="102">
        <v>11.191011235955056</v>
      </c>
      <c r="AD11" s="71">
        <v>0.748</v>
      </c>
      <c r="AE11" s="71">
        <v>5.4000000000000006E-2</v>
      </c>
      <c r="AF11" s="71">
        <v>1.8000000000000002E-2</v>
      </c>
      <c r="AG11" s="70">
        <v>0.51300000000000001</v>
      </c>
      <c r="AH11" s="20">
        <v>5.9</v>
      </c>
      <c r="AI11" s="20">
        <v>0.16129032258064516</v>
      </c>
      <c r="AJ11" s="76">
        <v>2.93</v>
      </c>
      <c r="AK11" s="21">
        <v>5</v>
      </c>
      <c r="AL11" s="21">
        <v>3</v>
      </c>
      <c r="AM11" s="21">
        <v>4</v>
      </c>
      <c r="AN11" s="21">
        <v>2</v>
      </c>
      <c r="AO11" s="21">
        <v>10</v>
      </c>
      <c r="AP11" s="21">
        <v>6</v>
      </c>
      <c r="AQ11" s="21">
        <v>7</v>
      </c>
      <c r="AR11" s="21">
        <v>5</v>
      </c>
      <c r="AS11" s="21">
        <v>3</v>
      </c>
      <c r="AT11" s="21">
        <v>6</v>
      </c>
      <c r="AU11" s="21">
        <v>6</v>
      </c>
      <c r="AV11" s="21">
        <v>0</v>
      </c>
      <c r="AW11" s="21">
        <v>6.87</v>
      </c>
      <c r="AX11" s="21">
        <v>5.4960000000000004</v>
      </c>
      <c r="AY11" s="21">
        <v>0.78749999999999998</v>
      </c>
      <c r="AZ11" s="130">
        <v>0.39374999999999999</v>
      </c>
      <c r="BA11" s="104"/>
      <c r="BB11" s="26">
        <v>1</v>
      </c>
      <c r="BC11" s="26"/>
      <c r="BD11" s="26"/>
      <c r="BE11" s="26"/>
      <c r="BF11" s="26"/>
      <c r="BG11" s="26"/>
      <c r="BH11" s="78"/>
      <c r="BI11" s="78"/>
      <c r="BJ11" s="78"/>
      <c r="BK11" s="26"/>
      <c r="BL11" s="26">
        <v>1</v>
      </c>
      <c r="BM11" s="56"/>
      <c r="BN11" s="61"/>
      <c r="BO11" s="59"/>
      <c r="BP11" s="59"/>
      <c r="BQ11" s="80"/>
      <c r="BR11" s="59"/>
      <c r="BS11" s="25">
        <v>692</v>
      </c>
      <c r="BT11" s="26">
        <v>3253</v>
      </c>
      <c r="BU11" s="26">
        <v>2</v>
      </c>
      <c r="BV11" s="26">
        <v>3</v>
      </c>
      <c r="BW11" s="26">
        <v>100</v>
      </c>
      <c r="BX11" s="26">
        <v>60</v>
      </c>
      <c r="BY11" s="26">
        <v>69.900000000000006</v>
      </c>
      <c r="BZ11" s="78">
        <v>2.7</v>
      </c>
      <c r="CA11" s="78">
        <v>3.9</v>
      </c>
      <c r="CB11" s="78">
        <v>33.299999999999997</v>
      </c>
      <c r="CC11" s="26">
        <v>184</v>
      </c>
      <c r="CD11" s="26">
        <v>2673</v>
      </c>
      <c r="CE11" s="56">
        <v>35</v>
      </c>
      <c r="CF11" s="61">
        <v>5.3</v>
      </c>
      <c r="CG11" s="59">
        <v>2</v>
      </c>
      <c r="CH11" s="59">
        <v>7</v>
      </c>
      <c r="CI11" s="79">
        <v>2.83</v>
      </c>
      <c r="CJ11" s="60">
        <v>7</v>
      </c>
      <c r="CK11" s="25">
        <v>2835</v>
      </c>
      <c r="CL11" s="26">
        <v>2969</v>
      </c>
      <c r="CM11" s="26">
        <v>19</v>
      </c>
      <c r="CN11" s="26">
        <v>9</v>
      </c>
      <c r="CO11" s="26">
        <v>462</v>
      </c>
      <c r="CP11" s="26">
        <v>290</v>
      </c>
      <c r="CQ11" s="26">
        <v>74.8</v>
      </c>
      <c r="CR11" s="27">
        <v>2.2999999999999998</v>
      </c>
      <c r="CS11" s="27">
        <v>3.3</v>
      </c>
      <c r="CT11" s="26">
        <v>40.5</v>
      </c>
      <c r="CU11" s="26">
        <v>383</v>
      </c>
      <c r="CV11" s="26">
        <v>2503</v>
      </c>
      <c r="CW11" s="56">
        <v>99</v>
      </c>
      <c r="CX11" s="61">
        <v>3.9</v>
      </c>
      <c r="CY11" s="59">
        <v>4</v>
      </c>
      <c r="CZ11" s="59">
        <v>17</v>
      </c>
      <c r="DA11" s="79">
        <v>2.65</v>
      </c>
      <c r="DB11" s="60">
        <v>13</v>
      </c>
      <c r="DC11" s="25">
        <v>3642</v>
      </c>
      <c r="DD11" s="26">
        <v>3899</v>
      </c>
      <c r="DE11" s="26">
        <v>36</v>
      </c>
      <c r="DF11" s="26">
        <v>6</v>
      </c>
      <c r="DG11" s="26">
        <v>492</v>
      </c>
      <c r="DH11" s="26">
        <v>308</v>
      </c>
      <c r="DI11" s="26">
        <v>73.7</v>
      </c>
      <c r="DJ11" s="78">
        <v>5.4</v>
      </c>
      <c r="DK11" s="78">
        <v>2.2999999999999998</v>
      </c>
      <c r="DL11" s="78">
        <v>51.3</v>
      </c>
      <c r="DM11" s="26">
        <v>588</v>
      </c>
      <c r="DN11" s="26">
        <v>2585</v>
      </c>
      <c r="DO11" s="56">
        <v>99</v>
      </c>
      <c r="DP11" s="61">
        <v>5.9</v>
      </c>
      <c r="DQ11" s="59">
        <v>7</v>
      </c>
      <c r="DR11" s="59">
        <v>15</v>
      </c>
      <c r="DS11" s="79">
        <v>2.93</v>
      </c>
      <c r="DT11" s="60">
        <v>19</v>
      </c>
      <c r="DU11" s="25">
        <v>996</v>
      </c>
      <c r="DV11" s="26">
        <v>996</v>
      </c>
      <c r="DW11" s="26">
        <v>6</v>
      </c>
      <c r="DX11" s="26">
        <v>4</v>
      </c>
      <c r="DY11" s="26">
        <v>149</v>
      </c>
      <c r="DZ11" s="26">
        <v>89</v>
      </c>
      <c r="EA11" s="78">
        <v>70.900000000000006</v>
      </c>
      <c r="EB11" s="27">
        <v>2.5</v>
      </c>
      <c r="EC11" s="27">
        <v>1.8</v>
      </c>
      <c r="ED11" s="27">
        <v>26.3</v>
      </c>
      <c r="EE11" s="26">
        <v>88</v>
      </c>
      <c r="EF11" s="56">
        <v>489</v>
      </c>
      <c r="EG11" s="59">
        <v>31</v>
      </c>
      <c r="EH11" s="79">
        <v>2.838709677419355</v>
      </c>
      <c r="EI11" s="59">
        <v>1</v>
      </c>
      <c r="EJ11" s="223">
        <v>5</v>
      </c>
      <c r="EK11" s="79">
        <v>2.3199999999999998</v>
      </c>
      <c r="EL11" s="60">
        <v>1</v>
      </c>
      <c r="EM11" s="87">
        <v>4</v>
      </c>
      <c r="EN11" s="238">
        <v>249</v>
      </c>
      <c r="EO11" s="238">
        <v>3237</v>
      </c>
      <c r="EP11" s="238">
        <v>22</v>
      </c>
      <c r="EQ11" s="238">
        <v>286</v>
      </c>
      <c r="ER11" s="52"/>
      <c r="ES11" s="4">
        <v>9</v>
      </c>
      <c r="ET11" s="17" t="s">
        <v>92</v>
      </c>
      <c r="EU11" s="6">
        <v>0.65</v>
      </c>
    </row>
    <row r="12" spans="1:153" x14ac:dyDescent="0.2">
      <c r="A12" s="150">
        <v>10</v>
      </c>
      <c r="B12" s="151" t="s">
        <v>422</v>
      </c>
      <c r="C12" s="152">
        <v>6.7675000000000001</v>
      </c>
      <c r="D12" s="43" t="s">
        <v>82</v>
      </c>
      <c r="E12" s="14">
        <v>4</v>
      </c>
      <c r="F12" s="44">
        <v>37579</v>
      </c>
      <c r="G12" s="15">
        <v>22.87123287671233</v>
      </c>
      <c r="H12" s="15" t="s">
        <v>348</v>
      </c>
      <c r="I12" s="15">
        <v>23.452054794520549</v>
      </c>
      <c r="J12" s="15" t="s">
        <v>331</v>
      </c>
      <c r="K12" s="14">
        <v>76</v>
      </c>
      <c r="L12" s="14">
        <v>210</v>
      </c>
      <c r="M12" s="83">
        <v>4.7</v>
      </c>
      <c r="N12" s="220">
        <v>2</v>
      </c>
      <c r="O12" s="167">
        <v>4.6585494970884066E-2</v>
      </c>
      <c r="P12" s="168">
        <v>6.5795403334835509E-2</v>
      </c>
      <c r="Q12" s="168">
        <v>0.92395882077678992</v>
      </c>
      <c r="R12" s="168">
        <v>0.8810371123538383</v>
      </c>
      <c r="S12" s="168">
        <v>0.9</v>
      </c>
      <c r="T12" s="169">
        <v>0.90249796656531411</v>
      </c>
      <c r="U12" s="169">
        <v>0.81224816990878268</v>
      </c>
      <c r="V12" s="169">
        <v>0.10159876224858175</v>
      </c>
      <c r="W12" s="169">
        <v>4.5205479452054796E-2</v>
      </c>
      <c r="X12" s="169">
        <v>7.3402120850318275E-2</v>
      </c>
      <c r="Y12" s="18">
        <v>6.6061908765286448E-2</v>
      </c>
      <c r="Z12" s="19">
        <v>20.797260273972604</v>
      </c>
      <c r="AA12" s="20">
        <v>86.0712001460751</v>
      </c>
      <c r="AB12" s="71">
        <v>0.7321428571428571</v>
      </c>
      <c r="AC12" s="102">
        <v>11.853658536585366</v>
      </c>
      <c r="AD12" s="71">
        <v>0.80599999999999994</v>
      </c>
      <c r="AE12" s="71">
        <v>4.8000000000000001E-2</v>
      </c>
      <c r="AF12" s="71">
        <v>1.6E-2</v>
      </c>
      <c r="AG12" s="70">
        <v>0.48100000000000004</v>
      </c>
      <c r="AH12" s="20">
        <v>4</v>
      </c>
      <c r="AI12" s="20">
        <v>0.1111111111111111</v>
      </c>
      <c r="AJ12" s="76">
        <v>2</v>
      </c>
      <c r="AK12" s="21">
        <v>3</v>
      </c>
      <c r="AL12" s="21">
        <v>4</v>
      </c>
      <c r="AM12" s="21">
        <v>10</v>
      </c>
      <c r="AN12" s="21">
        <v>1</v>
      </c>
      <c r="AO12" s="21">
        <v>10</v>
      </c>
      <c r="AP12" s="21">
        <v>4</v>
      </c>
      <c r="AQ12" s="21">
        <v>2</v>
      </c>
      <c r="AR12" s="21">
        <v>2</v>
      </c>
      <c r="AS12" s="21">
        <v>1</v>
      </c>
      <c r="AT12" s="21">
        <v>3</v>
      </c>
      <c r="AU12" s="21">
        <v>6</v>
      </c>
      <c r="AV12" s="21">
        <v>0</v>
      </c>
      <c r="AW12" s="21">
        <v>8.58</v>
      </c>
      <c r="AX12" s="21">
        <v>6.4350000000000005</v>
      </c>
      <c r="AY12" s="21">
        <v>0.3</v>
      </c>
      <c r="AZ12" s="130">
        <v>0</v>
      </c>
      <c r="BA12" s="205">
        <v>176</v>
      </c>
      <c r="BB12" s="206">
        <v>3778</v>
      </c>
      <c r="BC12" s="206">
        <v>2</v>
      </c>
      <c r="BD12" s="206">
        <v>2</v>
      </c>
      <c r="BE12" s="206">
        <v>23</v>
      </c>
      <c r="BF12" s="206">
        <v>10</v>
      </c>
      <c r="BG12" s="206">
        <v>55</v>
      </c>
      <c r="BH12" s="207">
        <v>8.3000000000000007</v>
      </c>
      <c r="BI12" s="207">
        <v>4</v>
      </c>
      <c r="BJ12" s="207">
        <v>40</v>
      </c>
      <c r="BK12" s="206">
        <v>24</v>
      </c>
      <c r="BL12" s="206">
        <v>2989</v>
      </c>
      <c r="BM12" s="208">
        <v>9</v>
      </c>
      <c r="BN12" s="59">
        <v>2.7</v>
      </c>
      <c r="BO12" s="210">
        <v>0</v>
      </c>
      <c r="BP12" s="210">
        <v>1</v>
      </c>
      <c r="BQ12" s="211">
        <v>1.1100000000000001</v>
      </c>
      <c r="BR12" s="210">
        <v>2</v>
      </c>
      <c r="BS12" s="212">
        <v>292</v>
      </c>
      <c r="BT12" s="206">
        <v>4438</v>
      </c>
      <c r="BU12" s="206">
        <v>3</v>
      </c>
      <c r="BV12" s="206">
        <v>0</v>
      </c>
      <c r="BW12" s="206">
        <v>34</v>
      </c>
      <c r="BX12" s="206">
        <v>25</v>
      </c>
      <c r="BY12" s="206">
        <v>79.400000000000006</v>
      </c>
      <c r="BZ12" s="207">
        <v>5.6</v>
      </c>
      <c r="CA12" s="207">
        <v>0</v>
      </c>
      <c r="CB12" s="207">
        <v>33.299999999999997</v>
      </c>
      <c r="CC12" s="206">
        <v>34</v>
      </c>
      <c r="CD12" s="206">
        <v>3151</v>
      </c>
      <c r="CE12" s="208">
        <v>14</v>
      </c>
      <c r="CF12" s="59">
        <v>2.4</v>
      </c>
      <c r="CG12" s="210">
        <v>0</v>
      </c>
      <c r="CH12" s="210">
        <v>0</v>
      </c>
      <c r="CI12" s="213">
        <v>1.07</v>
      </c>
      <c r="CJ12" s="214">
        <v>2</v>
      </c>
      <c r="CK12" s="212">
        <v>3949</v>
      </c>
      <c r="CL12" s="206">
        <v>4274</v>
      </c>
      <c r="CM12" s="206">
        <v>24</v>
      </c>
      <c r="CN12" s="206">
        <v>6</v>
      </c>
      <c r="CO12" s="206">
        <v>418</v>
      </c>
      <c r="CP12" s="206">
        <v>302</v>
      </c>
      <c r="CQ12" s="206">
        <v>80.599999999999994</v>
      </c>
      <c r="CR12" s="215">
        <v>3.8</v>
      </c>
      <c r="CS12" s="215">
        <v>2.2999999999999998</v>
      </c>
      <c r="CT12" s="206">
        <v>48.1</v>
      </c>
      <c r="CU12" s="206">
        <v>178</v>
      </c>
      <c r="CV12" s="206">
        <v>2760</v>
      </c>
      <c r="CW12" s="208">
        <v>58</v>
      </c>
      <c r="CX12" s="59">
        <v>3.1</v>
      </c>
      <c r="CY12" s="210">
        <v>4</v>
      </c>
      <c r="CZ12" s="210">
        <v>3</v>
      </c>
      <c r="DA12" s="213">
        <v>1.22</v>
      </c>
      <c r="DB12" s="214">
        <v>5</v>
      </c>
      <c r="DC12" s="212">
        <v>3466</v>
      </c>
      <c r="DD12" s="206">
        <v>3934</v>
      </c>
      <c r="DE12" s="206">
        <v>28</v>
      </c>
      <c r="DF12" s="206">
        <v>12</v>
      </c>
      <c r="DG12" s="206">
        <v>449</v>
      </c>
      <c r="DH12" s="206">
        <v>290</v>
      </c>
      <c r="DI12" s="206">
        <v>75.099999999999994</v>
      </c>
      <c r="DJ12" s="207">
        <v>4.8</v>
      </c>
      <c r="DK12" s="207">
        <v>3.8</v>
      </c>
      <c r="DL12" s="207">
        <v>46.6</v>
      </c>
      <c r="DM12" s="206">
        <v>197</v>
      </c>
      <c r="DN12" s="206">
        <v>1939</v>
      </c>
      <c r="DO12" s="208">
        <v>49</v>
      </c>
      <c r="DP12" s="59">
        <v>4</v>
      </c>
      <c r="DQ12" s="210">
        <v>1</v>
      </c>
      <c r="DR12" s="210">
        <v>5</v>
      </c>
      <c r="DS12" s="213">
        <v>1.1599999999999999</v>
      </c>
      <c r="DT12" s="214">
        <v>8</v>
      </c>
      <c r="DU12" s="212">
        <v>972</v>
      </c>
      <c r="DV12" s="206">
        <v>1080</v>
      </c>
      <c r="DW12" s="206">
        <v>7</v>
      </c>
      <c r="DX12" s="206">
        <v>3</v>
      </c>
      <c r="DY12" s="206">
        <v>112</v>
      </c>
      <c r="DZ12" s="206">
        <v>82</v>
      </c>
      <c r="EA12" s="207">
        <v>80.400000000000006</v>
      </c>
      <c r="EB12" s="215">
        <v>3.4</v>
      </c>
      <c r="EC12" s="215">
        <v>1.6</v>
      </c>
      <c r="ED12" s="215">
        <v>47.1</v>
      </c>
      <c r="EE12" s="206">
        <v>33</v>
      </c>
      <c r="EF12" s="208">
        <v>730</v>
      </c>
      <c r="EG12" s="59">
        <v>9</v>
      </c>
      <c r="EH12" s="79">
        <v>3.6666666666666665</v>
      </c>
      <c r="EI12" s="59">
        <v>1</v>
      </c>
      <c r="EJ12" s="222">
        <v>1</v>
      </c>
      <c r="EK12" s="213">
        <v>2</v>
      </c>
      <c r="EL12" s="214">
        <v>1</v>
      </c>
      <c r="EM12" s="87">
        <v>4</v>
      </c>
      <c r="EN12" s="238">
        <v>243</v>
      </c>
      <c r="EO12" s="238">
        <v>3159</v>
      </c>
      <c r="EP12" s="238">
        <v>8.25</v>
      </c>
      <c r="EQ12" s="238">
        <v>107.25</v>
      </c>
      <c r="ER12" s="52"/>
      <c r="ES12" s="4">
        <v>10</v>
      </c>
      <c r="ET12" s="17" t="s">
        <v>94</v>
      </c>
      <c r="EU12" s="6">
        <v>0.6</v>
      </c>
      <c r="EV12" s="50"/>
    </row>
    <row r="13" spans="1:153" x14ac:dyDescent="0.2">
      <c r="A13" s="150">
        <v>11</v>
      </c>
      <c r="B13" s="151" t="s">
        <v>476</v>
      </c>
      <c r="C13" s="152">
        <v>6.2590625000000006</v>
      </c>
      <c r="D13" s="43" t="s">
        <v>154</v>
      </c>
      <c r="E13" s="14">
        <v>3</v>
      </c>
      <c r="F13" s="44">
        <v>38006</v>
      </c>
      <c r="G13" s="15">
        <v>21.701369863013699</v>
      </c>
      <c r="H13" s="15" t="s">
        <v>355</v>
      </c>
      <c r="I13" s="15">
        <v>22.282191780821918</v>
      </c>
      <c r="J13" s="15" t="s">
        <v>328</v>
      </c>
      <c r="K13" s="14">
        <v>75</v>
      </c>
      <c r="L13" s="14">
        <v>235</v>
      </c>
      <c r="M13" s="83">
        <v>4.7</v>
      </c>
      <c r="N13" s="220">
        <v>0</v>
      </c>
      <c r="O13" s="167">
        <v>0</v>
      </c>
      <c r="P13" s="168">
        <v>2.6830203142966655E-3</v>
      </c>
      <c r="Q13" s="168">
        <v>0.6216216216216216</v>
      </c>
      <c r="R13" s="168">
        <v>0.99119097956307256</v>
      </c>
      <c r="S13" s="168">
        <v>0.8534031413612565</v>
      </c>
      <c r="T13" s="169">
        <v>0.99119097956307256</v>
      </c>
      <c r="U13" s="169">
        <v>0.89207188160676532</v>
      </c>
      <c r="V13" s="169">
        <v>0.22626788036410922</v>
      </c>
      <c r="W13" s="169">
        <v>0.31454545454545457</v>
      </c>
      <c r="X13" s="169">
        <v>0.31454545454545457</v>
      </c>
      <c r="Y13" s="18">
        <v>0.28309090909090912</v>
      </c>
      <c r="Z13" s="19">
        <v>19.627397260273973</v>
      </c>
      <c r="AA13" s="20">
        <v>96.317771592036408</v>
      </c>
      <c r="AB13" s="71">
        <v>0.69841269841269837</v>
      </c>
      <c r="AC13" s="102">
        <v>14.818181818181818</v>
      </c>
      <c r="AD13" s="71">
        <v>0.77599999999999991</v>
      </c>
      <c r="AE13" s="71">
        <v>9.0999999999999998E-2</v>
      </c>
      <c r="AF13" s="71">
        <v>1.3000000000000001E-2</v>
      </c>
      <c r="AG13" s="70">
        <v>0.54500000000000004</v>
      </c>
      <c r="AH13" s="20">
        <v>6.92</v>
      </c>
      <c r="AI13" s="20">
        <v>0.32</v>
      </c>
      <c r="AJ13" s="76">
        <v>3.64</v>
      </c>
      <c r="AK13" s="21">
        <v>6</v>
      </c>
      <c r="AL13" s="21">
        <v>10</v>
      </c>
      <c r="AM13" s="21">
        <v>7</v>
      </c>
      <c r="AN13" s="21">
        <v>10</v>
      </c>
      <c r="AO13" s="21">
        <v>10</v>
      </c>
      <c r="AP13" s="21">
        <v>7</v>
      </c>
      <c r="AQ13" s="21">
        <v>10</v>
      </c>
      <c r="AR13" s="21">
        <v>7</v>
      </c>
      <c r="AS13" s="21">
        <v>10</v>
      </c>
      <c r="AT13" s="21">
        <v>8</v>
      </c>
      <c r="AU13" s="21">
        <v>0</v>
      </c>
      <c r="AV13" s="21">
        <v>0</v>
      </c>
      <c r="AW13" s="21">
        <v>12.99</v>
      </c>
      <c r="AX13" s="21">
        <v>12.99</v>
      </c>
      <c r="AY13" s="21">
        <v>1.3125</v>
      </c>
      <c r="AZ13" s="130">
        <v>0.65625</v>
      </c>
      <c r="BA13" s="205"/>
      <c r="BB13" s="206">
        <v>1</v>
      </c>
      <c r="BC13" s="206"/>
      <c r="BD13" s="206"/>
      <c r="BE13" s="206"/>
      <c r="BF13" s="206"/>
      <c r="BG13" s="206"/>
      <c r="BH13" s="207"/>
      <c r="BI13" s="207"/>
      <c r="BJ13" s="207"/>
      <c r="BK13" s="206"/>
      <c r="BL13" s="206">
        <v>1</v>
      </c>
      <c r="BM13" s="208"/>
      <c r="BN13" s="59"/>
      <c r="BO13" s="210"/>
      <c r="BP13" s="210"/>
      <c r="BQ13" s="211"/>
      <c r="BR13" s="210"/>
      <c r="BS13" s="212">
        <v>7</v>
      </c>
      <c r="BT13" s="206">
        <v>2609</v>
      </c>
      <c r="BU13" s="206">
        <v>0</v>
      </c>
      <c r="BV13" s="206">
        <v>1</v>
      </c>
      <c r="BW13" s="206">
        <v>5</v>
      </c>
      <c r="BX13" s="206">
        <v>2</v>
      </c>
      <c r="BY13" s="206">
        <v>40</v>
      </c>
      <c r="BZ13" s="207">
        <v>0</v>
      </c>
      <c r="CA13" s="207">
        <v>12.5</v>
      </c>
      <c r="CB13" s="207">
        <v>0</v>
      </c>
      <c r="CC13" s="206">
        <v>0</v>
      </c>
      <c r="CD13" s="206">
        <v>1627</v>
      </c>
      <c r="CE13" s="208">
        <v>0</v>
      </c>
      <c r="CF13" s="59">
        <v>0</v>
      </c>
      <c r="CG13" s="210">
        <v>0</v>
      </c>
      <c r="CH13" s="210">
        <v>0</v>
      </c>
      <c r="CI13" s="213">
        <v>0</v>
      </c>
      <c r="CJ13" s="214">
        <v>0</v>
      </c>
      <c r="CK13" s="212">
        <v>1587</v>
      </c>
      <c r="CL13" s="206">
        <v>2553</v>
      </c>
      <c r="CM13" s="206">
        <v>15</v>
      </c>
      <c r="CN13" s="206">
        <v>5</v>
      </c>
      <c r="CO13" s="206">
        <v>238</v>
      </c>
      <c r="CP13" s="206">
        <v>135</v>
      </c>
      <c r="CQ13" s="206">
        <v>67.099999999999994</v>
      </c>
      <c r="CR13" s="215">
        <v>3.9</v>
      </c>
      <c r="CS13" s="215">
        <v>2.6</v>
      </c>
      <c r="CT13" s="206">
        <v>35.9</v>
      </c>
      <c r="CU13" s="206">
        <v>442</v>
      </c>
      <c r="CV13" s="206">
        <v>1656</v>
      </c>
      <c r="CW13" s="208">
        <v>97</v>
      </c>
      <c r="CX13" s="59">
        <v>4.5999999999999996</v>
      </c>
      <c r="CY13" s="210">
        <v>4</v>
      </c>
      <c r="CZ13" s="210">
        <v>33</v>
      </c>
      <c r="DA13" s="213">
        <v>3</v>
      </c>
      <c r="DB13" s="214">
        <v>18</v>
      </c>
      <c r="DC13" s="212">
        <v>2813</v>
      </c>
      <c r="DD13" s="206">
        <v>2838</v>
      </c>
      <c r="DE13" s="206">
        <v>18</v>
      </c>
      <c r="DF13" s="206">
        <v>7</v>
      </c>
      <c r="DG13" s="206">
        <v>388</v>
      </c>
      <c r="DH13" s="206">
        <v>248</v>
      </c>
      <c r="DI13" s="206">
        <v>71.8</v>
      </c>
      <c r="DJ13" s="207">
        <v>2.2000000000000002</v>
      </c>
      <c r="DK13" s="207">
        <v>2.9</v>
      </c>
      <c r="DL13" s="207">
        <v>28.9</v>
      </c>
      <c r="DM13" s="206">
        <v>522</v>
      </c>
      <c r="DN13" s="206">
        <v>2307</v>
      </c>
      <c r="DO13" s="208">
        <v>93</v>
      </c>
      <c r="DP13" s="59">
        <v>5.6</v>
      </c>
      <c r="DQ13" s="210">
        <v>9</v>
      </c>
      <c r="DR13" s="210">
        <v>15</v>
      </c>
      <c r="DS13" s="213">
        <v>2.99</v>
      </c>
      <c r="DT13" s="214">
        <v>18</v>
      </c>
      <c r="DU13" s="212">
        <v>652</v>
      </c>
      <c r="DV13" s="206">
        <v>764</v>
      </c>
      <c r="DW13" s="206">
        <v>8</v>
      </c>
      <c r="DX13" s="206">
        <v>1</v>
      </c>
      <c r="DY13" s="206">
        <v>63</v>
      </c>
      <c r="DZ13" s="206">
        <v>44</v>
      </c>
      <c r="EA13" s="207">
        <v>77.599999999999994</v>
      </c>
      <c r="EB13" s="215">
        <v>9.1</v>
      </c>
      <c r="EC13" s="215">
        <v>1.3</v>
      </c>
      <c r="ED13" s="215">
        <v>54.5</v>
      </c>
      <c r="EE13" s="206">
        <v>173</v>
      </c>
      <c r="EF13" s="208">
        <v>550</v>
      </c>
      <c r="EG13" s="59">
        <v>25</v>
      </c>
      <c r="EH13" s="79">
        <v>6.92</v>
      </c>
      <c r="EI13" s="59">
        <v>4</v>
      </c>
      <c r="EJ13" s="222">
        <v>8</v>
      </c>
      <c r="EK13" s="213">
        <v>3.64</v>
      </c>
      <c r="EL13" s="214">
        <v>4</v>
      </c>
      <c r="EM13" s="87">
        <v>3</v>
      </c>
      <c r="EN13" s="238">
        <v>217.33333333333334</v>
      </c>
      <c r="EO13" s="238">
        <v>2825.3333333333335</v>
      </c>
      <c r="EP13" s="238">
        <v>57.666666666666664</v>
      </c>
      <c r="EQ13" s="238">
        <v>749.66666666666663</v>
      </c>
      <c r="ER13" s="52"/>
      <c r="ES13" s="10">
        <v>11</v>
      </c>
      <c r="ET13" s="17" t="s">
        <v>96</v>
      </c>
      <c r="EU13" s="6">
        <v>0.55000000000000004</v>
      </c>
      <c r="EV13" s="50"/>
    </row>
    <row r="14" spans="1:153" x14ac:dyDescent="0.2">
      <c r="A14" s="150">
        <v>12</v>
      </c>
      <c r="B14" s="151" t="s">
        <v>446</v>
      </c>
      <c r="C14" s="152">
        <v>6.0742187500000009</v>
      </c>
      <c r="D14" s="43" t="s">
        <v>146</v>
      </c>
      <c r="E14" s="14">
        <v>3</v>
      </c>
      <c r="F14" s="44">
        <v>37830</v>
      </c>
      <c r="G14" s="15">
        <v>22.183561643835617</v>
      </c>
      <c r="H14" s="15" t="s">
        <v>349</v>
      </c>
      <c r="I14" s="15">
        <v>22.764383561643836</v>
      </c>
      <c r="J14" s="15" t="s">
        <v>329</v>
      </c>
      <c r="K14" s="14">
        <v>70</v>
      </c>
      <c r="L14" s="14">
        <v>186</v>
      </c>
      <c r="M14" s="83">
        <v>4.7</v>
      </c>
      <c r="N14" s="220">
        <v>0</v>
      </c>
      <c r="O14" s="167">
        <v>0</v>
      </c>
      <c r="P14" s="168">
        <v>3.3499084009421615E-2</v>
      </c>
      <c r="Q14" s="168">
        <v>0.7163173652694611</v>
      </c>
      <c r="R14" s="168">
        <v>0.99327731092436977</v>
      </c>
      <c r="S14" s="168">
        <v>0.9557046979865772</v>
      </c>
      <c r="T14" s="169">
        <v>0.99327731092436977</v>
      </c>
      <c r="U14" s="169">
        <v>0.89394957983193279</v>
      </c>
      <c r="V14" s="169">
        <v>0.14777327935222673</v>
      </c>
      <c r="W14" s="169">
        <v>0.15677321156773211</v>
      </c>
      <c r="X14" s="169">
        <v>0.15677321156773211</v>
      </c>
      <c r="Y14" s="18">
        <v>0.14109589041095891</v>
      </c>
      <c r="Z14" s="19">
        <v>20.109589041095891</v>
      </c>
      <c r="AA14" s="20">
        <v>76.234491557952225</v>
      </c>
      <c r="AB14" s="71">
        <v>0.60465116279069764</v>
      </c>
      <c r="AC14" s="102">
        <v>15.478260869565217</v>
      </c>
      <c r="AD14" s="71">
        <v>0.78400000000000003</v>
      </c>
      <c r="AE14" s="71">
        <v>4.7E-2</v>
      </c>
      <c r="AF14" s="71">
        <v>0</v>
      </c>
      <c r="AG14" s="70">
        <v>0.61499999999999999</v>
      </c>
      <c r="AH14" s="20">
        <v>4.8</v>
      </c>
      <c r="AI14" s="20">
        <v>0.29166666666666669</v>
      </c>
      <c r="AJ14" s="76">
        <v>3.39</v>
      </c>
      <c r="AK14" s="21">
        <v>4</v>
      </c>
      <c r="AL14" s="21">
        <v>10</v>
      </c>
      <c r="AM14" s="21">
        <v>8</v>
      </c>
      <c r="AN14" s="21">
        <v>1</v>
      </c>
      <c r="AO14" s="21">
        <v>10</v>
      </c>
      <c r="AP14" s="21">
        <v>10</v>
      </c>
      <c r="AQ14" s="21">
        <v>6</v>
      </c>
      <c r="AR14" s="21">
        <v>3</v>
      </c>
      <c r="AS14" s="21">
        <v>10</v>
      </c>
      <c r="AT14" s="21">
        <v>7</v>
      </c>
      <c r="AU14" s="21">
        <v>0</v>
      </c>
      <c r="AV14" s="21">
        <v>0</v>
      </c>
      <c r="AW14" s="21">
        <v>11.3</v>
      </c>
      <c r="AX14" s="21">
        <v>11.3</v>
      </c>
      <c r="AY14" s="21">
        <v>0.97499999999999998</v>
      </c>
      <c r="AZ14" s="130">
        <v>0.73124999999999996</v>
      </c>
      <c r="BA14" s="205"/>
      <c r="BB14" s="206">
        <v>1</v>
      </c>
      <c r="BC14" s="206"/>
      <c r="BD14" s="206"/>
      <c r="BE14" s="206"/>
      <c r="BF14" s="206"/>
      <c r="BG14" s="206"/>
      <c r="BH14" s="207"/>
      <c r="BI14" s="207"/>
      <c r="BJ14" s="207"/>
      <c r="BK14" s="206"/>
      <c r="BL14" s="206">
        <v>1</v>
      </c>
      <c r="BM14" s="208"/>
      <c r="BN14" s="59"/>
      <c r="BO14" s="210"/>
      <c r="BP14" s="210"/>
      <c r="BQ14" s="211"/>
      <c r="BR14" s="210"/>
      <c r="BS14" s="212">
        <v>128</v>
      </c>
      <c r="BT14" s="206">
        <v>3821</v>
      </c>
      <c r="BU14" s="206">
        <v>1</v>
      </c>
      <c r="BV14" s="206">
        <v>0</v>
      </c>
      <c r="BW14" s="206">
        <v>19</v>
      </c>
      <c r="BX14" s="206">
        <v>9</v>
      </c>
      <c r="BY14" s="206">
        <v>64.7</v>
      </c>
      <c r="BZ14" s="207">
        <v>9.5</v>
      </c>
      <c r="CA14" s="207">
        <v>0</v>
      </c>
      <c r="CB14" s="207">
        <v>100</v>
      </c>
      <c r="CC14" s="206">
        <v>0</v>
      </c>
      <c r="CD14" s="206">
        <v>1965</v>
      </c>
      <c r="CE14" s="208">
        <v>0</v>
      </c>
      <c r="CF14" s="59">
        <v>0</v>
      </c>
      <c r="CG14" s="210">
        <v>0</v>
      </c>
      <c r="CH14" s="210">
        <v>0</v>
      </c>
      <c r="CI14" s="213">
        <v>0</v>
      </c>
      <c r="CJ14" s="214">
        <v>0</v>
      </c>
      <c r="CK14" s="212">
        <v>2871</v>
      </c>
      <c r="CL14" s="206">
        <v>4008</v>
      </c>
      <c r="CM14" s="206">
        <v>25</v>
      </c>
      <c r="CN14" s="206">
        <v>6</v>
      </c>
      <c r="CO14" s="206">
        <v>335</v>
      </c>
      <c r="CP14" s="206">
        <v>241</v>
      </c>
      <c r="CQ14" s="206">
        <v>78.400000000000006</v>
      </c>
      <c r="CR14" s="215">
        <v>2.6</v>
      </c>
      <c r="CS14" s="215">
        <v>2.1</v>
      </c>
      <c r="CT14" s="206">
        <v>37.799999999999997</v>
      </c>
      <c r="CU14" s="206">
        <v>80</v>
      </c>
      <c r="CV14" s="206">
        <v>1973</v>
      </c>
      <c r="CW14" s="208">
        <v>29</v>
      </c>
      <c r="CX14" s="59">
        <v>2.8</v>
      </c>
      <c r="CY14" s="210">
        <v>0</v>
      </c>
      <c r="CZ14" s="210">
        <v>9</v>
      </c>
      <c r="DA14" s="213">
        <v>2.31</v>
      </c>
      <c r="DB14" s="214">
        <v>2</v>
      </c>
      <c r="DC14" s="212">
        <v>2955</v>
      </c>
      <c r="DD14" s="206">
        <v>2975</v>
      </c>
      <c r="DE14" s="206">
        <v>18</v>
      </c>
      <c r="DF14" s="206">
        <v>12</v>
      </c>
      <c r="DG14" s="206">
        <v>430</v>
      </c>
      <c r="DH14" s="206">
        <v>260</v>
      </c>
      <c r="DI14" s="206">
        <v>73.400000000000006</v>
      </c>
      <c r="DJ14" s="207">
        <v>3.6</v>
      </c>
      <c r="DK14" s="207">
        <v>2.7</v>
      </c>
      <c r="DL14" s="207">
        <v>41</v>
      </c>
      <c r="DM14" s="206">
        <v>219</v>
      </c>
      <c r="DN14" s="206">
        <v>1482</v>
      </c>
      <c r="DO14" s="208">
        <v>46</v>
      </c>
      <c r="DP14" s="59">
        <v>4.8</v>
      </c>
      <c r="DQ14" s="210">
        <v>1</v>
      </c>
      <c r="DR14" s="210">
        <v>8</v>
      </c>
      <c r="DS14" s="213">
        <v>3.39</v>
      </c>
      <c r="DT14" s="214">
        <v>12</v>
      </c>
      <c r="DU14" s="212">
        <v>712</v>
      </c>
      <c r="DV14" s="206">
        <v>745</v>
      </c>
      <c r="DW14" s="206">
        <v>6</v>
      </c>
      <c r="DX14" s="206">
        <v>0</v>
      </c>
      <c r="DY14" s="206">
        <v>79</v>
      </c>
      <c r="DZ14" s="206">
        <v>46</v>
      </c>
      <c r="EA14" s="207">
        <v>74.599999999999994</v>
      </c>
      <c r="EB14" s="215">
        <v>4.7</v>
      </c>
      <c r="EC14" s="215">
        <v>0</v>
      </c>
      <c r="ED14" s="215">
        <v>61.5</v>
      </c>
      <c r="EE14" s="206">
        <v>103</v>
      </c>
      <c r="EF14" s="208">
        <v>657</v>
      </c>
      <c r="EG14" s="59">
        <v>24</v>
      </c>
      <c r="EH14" s="79">
        <v>4.291666666666667</v>
      </c>
      <c r="EI14" s="59">
        <v>3</v>
      </c>
      <c r="EJ14" s="222">
        <v>7</v>
      </c>
      <c r="EK14" s="213">
        <v>3.38</v>
      </c>
      <c r="EL14" s="214">
        <v>7</v>
      </c>
      <c r="EM14" s="87">
        <v>3</v>
      </c>
      <c r="EN14" s="238">
        <v>237.33333333333334</v>
      </c>
      <c r="EO14" s="238">
        <v>3085.3333333333335</v>
      </c>
      <c r="EP14" s="238">
        <v>34.333333333333336</v>
      </c>
      <c r="EQ14" s="238">
        <v>446.33333333333337</v>
      </c>
      <c r="ER14" s="52"/>
      <c r="ES14" s="10">
        <v>12</v>
      </c>
      <c r="ET14" s="17" t="s">
        <v>98</v>
      </c>
      <c r="EU14" s="6">
        <v>0.5</v>
      </c>
      <c r="EV14" s="50"/>
    </row>
    <row r="15" spans="1:153" x14ac:dyDescent="0.2">
      <c r="A15" s="150">
        <v>13</v>
      </c>
      <c r="B15" s="151" t="s">
        <v>479</v>
      </c>
      <c r="C15" s="152">
        <v>5.24</v>
      </c>
      <c r="D15" s="43" t="s">
        <v>113</v>
      </c>
      <c r="E15" s="14">
        <v>1</v>
      </c>
      <c r="F15" s="44">
        <v>37547</v>
      </c>
      <c r="G15" s="15">
        <v>22.958904109589042</v>
      </c>
      <c r="H15" s="15" t="s">
        <v>348</v>
      </c>
      <c r="I15" s="15">
        <v>23.539726027397261</v>
      </c>
      <c r="J15" s="15" t="s">
        <v>327</v>
      </c>
      <c r="K15" s="14">
        <v>78</v>
      </c>
      <c r="L15" s="14">
        <v>235</v>
      </c>
      <c r="M15" s="83">
        <v>4.7</v>
      </c>
      <c r="N15" s="220">
        <v>0</v>
      </c>
      <c r="O15" s="167">
        <v>0</v>
      </c>
      <c r="P15" s="168">
        <v>0.76124437781109444</v>
      </c>
      <c r="Q15" s="168">
        <v>0.5677856681730149</v>
      </c>
      <c r="R15" s="168">
        <v>0.88098571828619432</v>
      </c>
      <c r="S15" s="168">
        <v>0.91827293754818817</v>
      </c>
      <c r="T15" s="169">
        <v>0.89962932791719119</v>
      </c>
      <c r="U15" s="169">
        <v>0.89962932791719119</v>
      </c>
      <c r="V15" s="169">
        <v>0.30651769087523278</v>
      </c>
      <c r="W15" s="169">
        <v>0.40276301806588738</v>
      </c>
      <c r="X15" s="169">
        <v>0.40276301806588738</v>
      </c>
      <c r="Y15" s="18">
        <v>0.40276301806588738</v>
      </c>
      <c r="Z15" s="19">
        <v>19.884931506849316</v>
      </c>
      <c r="AA15" s="20">
        <v>96.317771592036408</v>
      </c>
      <c r="AB15" s="71">
        <v>0.6428571428571429</v>
      </c>
      <c r="AC15" s="102">
        <v>14.703703703703704</v>
      </c>
      <c r="AD15" s="71">
        <v>0.72</v>
      </c>
      <c r="AE15" s="71">
        <v>5.5E-2</v>
      </c>
      <c r="AF15" s="71">
        <v>3.6000000000000004E-2</v>
      </c>
      <c r="AG15" s="70">
        <v>0.47700000000000004</v>
      </c>
      <c r="AH15" s="20">
        <v>9.0238095238095237</v>
      </c>
      <c r="AI15" s="20">
        <v>0.31782945736434109</v>
      </c>
      <c r="AJ15" s="76">
        <v>4.46</v>
      </c>
      <c r="AK15" s="21">
        <v>5</v>
      </c>
      <c r="AL15" s="21">
        <v>10</v>
      </c>
      <c r="AM15" s="21">
        <v>2</v>
      </c>
      <c r="AN15" s="21">
        <v>3</v>
      </c>
      <c r="AO15" s="21">
        <v>4</v>
      </c>
      <c r="AP15" s="21">
        <v>4</v>
      </c>
      <c r="AQ15" s="21">
        <v>10</v>
      </c>
      <c r="AR15" s="21">
        <v>10</v>
      </c>
      <c r="AS15" s="21">
        <v>10</v>
      </c>
      <c r="AT15" s="21">
        <v>10</v>
      </c>
      <c r="AU15" s="21">
        <v>0</v>
      </c>
      <c r="AV15" s="21">
        <v>0</v>
      </c>
      <c r="AW15" s="21">
        <v>6.9799999999999995</v>
      </c>
      <c r="AX15" s="21">
        <v>6.9799999999999995</v>
      </c>
      <c r="AY15" s="21">
        <v>1.5</v>
      </c>
      <c r="AZ15" s="130">
        <v>1.5</v>
      </c>
      <c r="BA15" s="205"/>
      <c r="BB15" s="206">
        <v>1</v>
      </c>
      <c r="BC15" s="206"/>
      <c r="BD15" s="206"/>
      <c r="BE15" s="206"/>
      <c r="BF15" s="206"/>
      <c r="BG15" s="206"/>
      <c r="BH15" s="207"/>
      <c r="BI15" s="207"/>
      <c r="BJ15" s="207"/>
      <c r="BK15" s="206">
        <v>18</v>
      </c>
      <c r="BL15" s="206">
        <v>1734</v>
      </c>
      <c r="BM15" s="208">
        <v>4</v>
      </c>
      <c r="BN15" s="59">
        <v>4.5</v>
      </c>
      <c r="BO15" s="210">
        <v>0</v>
      </c>
      <c r="BP15" s="210">
        <v>0</v>
      </c>
      <c r="BQ15" s="211">
        <v>6</v>
      </c>
      <c r="BR15" s="210">
        <v>1</v>
      </c>
      <c r="BS15" s="212">
        <v>2031</v>
      </c>
      <c r="BT15" s="206">
        <v>2668</v>
      </c>
      <c r="BU15" s="206">
        <v>14</v>
      </c>
      <c r="BV15" s="206">
        <v>6</v>
      </c>
      <c r="BW15" s="206">
        <v>275</v>
      </c>
      <c r="BX15" s="206">
        <v>166</v>
      </c>
      <c r="BY15" s="206">
        <v>68.2</v>
      </c>
      <c r="BZ15" s="207">
        <v>3.5</v>
      </c>
      <c r="CA15" s="207">
        <v>4.5999999999999996</v>
      </c>
      <c r="CB15" s="207">
        <v>35.6</v>
      </c>
      <c r="CC15" s="206">
        <v>620</v>
      </c>
      <c r="CD15" s="206">
        <v>2864</v>
      </c>
      <c r="CE15" s="208">
        <v>83</v>
      </c>
      <c r="CF15" s="59">
        <v>4.5</v>
      </c>
      <c r="CG15" s="210">
        <v>10</v>
      </c>
      <c r="CH15" s="210">
        <v>11</v>
      </c>
      <c r="CI15" s="213">
        <v>1.78</v>
      </c>
      <c r="CJ15" s="214">
        <v>20</v>
      </c>
      <c r="CK15" s="212">
        <v>1759</v>
      </c>
      <c r="CL15" s="206">
        <v>3098</v>
      </c>
      <c r="CM15" s="206">
        <v>1</v>
      </c>
      <c r="CN15" s="206">
        <v>9</v>
      </c>
      <c r="CO15" s="206">
        <v>214</v>
      </c>
      <c r="CP15" s="206">
        <v>121</v>
      </c>
      <c r="CQ15" s="206">
        <v>65.2</v>
      </c>
      <c r="CR15" s="215">
        <v>3.9</v>
      </c>
      <c r="CS15" s="215">
        <v>4.4000000000000004</v>
      </c>
      <c r="CT15" s="206">
        <v>39.5</v>
      </c>
      <c r="CU15" s="206">
        <v>432</v>
      </c>
      <c r="CV15" s="206">
        <v>3092</v>
      </c>
      <c r="CW15" s="208">
        <v>81</v>
      </c>
      <c r="CX15" s="59">
        <v>5.3</v>
      </c>
      <c r="CY15" s="210">
        <v>9</v>
      </c>
      <c r="CZ15" s="210">
        <v>18</v>
      </c>
      <c r="DA15" s="213">
        <v>2.86</v>
      </c>
      <c r="DB15" s="214">
        <v>16</v>
      </c>
      <c r="DC15" s="212">
        <v>3146</v>
      </c>
      <c r="DD15" s="206">
        <v>3571</v>
      </c>
      <c r="DE15" s="206">
        <v>15</v>
      </c>
      <c r="DF15" s="206">
        <v>9</v>
      </c>
      <c r="DG15" s="206">
        <v>385</v>
      </c>
      <c r="DH15" s="206">
        <v>230</v>
      </c>
      <c r="DI15" s="206">
        <v>70.099999999999994</v>
      </c>
      <c r="DJ15" s="207">
        <v>5.5</v>
      </c>
      <c r="DK15" s="207">
        <v>3.6</v>
      </c>
      <c r="DL15" s="207">
        <v>47.7</v>
      </c>
      <c r="DM15" s="206">
        <v>823</v>
      </c>
      <c r="DN15" s="206">
        <v>2685</v>
      </c>
      <c r="DO15" s="208">
        <v>129</v>
      </c>
      <c r="DP15" s="59">
        <v>6.4</v>
      </c>
      <c r="DQ15" s="210">
        <v>8</v>
      </c>
      <c r="DR15" s="210">
        <v>41</v>
      </c>
      <c r="DS15" s="213">
        <v>3.51</v>
      </c>
      <c r="DT15" s="214">
        <v>32</v>
      </c>
      <c r="DU15" s="212">
        <v>1191</v>
      </c>
      <c r="DV15" s="206">
        <v>1297</v>
      </c>
      <c r="DW15" s="206">
        <v>12</v>
      </c>
      <c r="DX15" s="206">
        <v>4</v>
      </c>
      <c r="DY15" s="206">
        <v>126</v>
      </c>
      <c r="DZ15" s="206">
        <v>81</v>
      </c>
      <c r="EA15" s="207">
        <v>72</v>
      </c>
      <c r="EB15" s="215">
        <v>3.7</v>
      </c>
      <c r="EC15" s="215">
        <v>4.7</v>
      </c>
      <c r="ED15" s="215">
        <v>41.2</v>
      </c>
      <c r="EE15" s="206">
        <v>379</v>
      </c>
      <c r="EF15" s="208">
        <v>941</v>
      </c>
      <c r="EG15" s="59">
        <v>42</v>
      </c>
      <c r="EH15" s="79">
        <v>9.0238095238095237</v>
      </c>
      <c r="EI15" s="59">
        <v>2</v>
      </c>
      <c r="EJ15" s="222">
        <v>10</v>
      </c>
      <c r="EK15" s="213">
        <v>4.46</v>
      </c>
      <c r="EL15" s="214">
        <v>18</v>
      </c>
      <c r="EM15" s="87">
        <v>4</v>
      </c>
      <c r="EN15" s="238">
        <v>297.75</v>
      </c>
      <c r="EO15" s="238">
        <v>3870.75</v>
      </c>
      <c r="EP15" s="238">
        <v>94.75</v>
      </c>
      <c r="EQ15" s="238">
        <v>1231.75</v>
      </c>
      <c r="ER15" s="52"/>
      <c r="ES15" s="10"/>
      <c r="ET15" s="17"/>
      <c r="EU15" s="6"/>
      <c r="EV15" s="50"/>
    </row>
    <row r="16" spans="1:153" x14ac:dyDescent="0.2">
      <c r="A16" s="150">
        <v>14</v>
      </c>
      <c r="B16" s="151" t="s">
        <v>477</v>
      </c>
      <c r="C16" s="152">
        <v>5.1292187499999997</v>
      </c>
      <c r="D16" s="43" t="s">
        <v>91</v>
      </c>
      <c r="E16" s="14">
        <v>2</v>
      </c>
      <c r="F16" s="44">
        <v>38083</v>
      </c>
      <c r="G16" s="15">
        <v>21.490410958904111</v>
      </c>
      <c r="H16" s="15" t="s">
        <v>355</v>
      </c>
      <c r="I16" s="15">
        <v>22.07123287671233</v>
      </c>
      <c r="J16" s="15" t="s">
        <v>352</v>
      </c>
      <c r="K16" s="14">
        <v>76</v>
      </c>
      <c r="L16" s="14">
        <v>230</v>
      </c>
      <c r="M16" s="83">
        <v>4.7</v>
      </c>
      <c r="N16" s="220">
        <v>0</v>
      </c>
      <c r="O16" s="167">
        <v>0</v>
      </c>
      <c r="P16" s="168">
        <v>0</v>
      </c>
      <c r="Q16" s="168">
        <v>0.916990146312332</v>
      </c>
      <c r="R16" s="168">
        <v>0.31646903820816863</v>
      </c>
      <c r="S16" s="168">
        <v>0.92232277526395179</v>
      </c>
      <c r="T16" s="169">
        <v>0.61939590673606015</v>
      </c>
      <c r="U16" s="169">
        <v>0.61939590673606015</v>
      </c>
      <c r="V16" s="169">
        <v>4.2360060514372161E-2</v>
      </c>
      <c r="W16" s="169">
        <v>6.1583577712609971E-2</v>
      </c>
      <c r="X16" s="169">
        <v>6.1583577712609971E-2</v>
      </c>
      <c r="Y16" s="18">
        <v>6.1583577712609971E-2</v>
      </c>
      <c r="Z16" s="19">
        <v>19.416438356164385</v>
      </c>
      <c r="AA16" s="20">
        <v>94.268457302844155</v>
      </c>
      <c r="AB16" s="71">
        <v>0.70833333333333337</v>
      </c>
      <c r="AC16" s="102">
        <v>17.985294117647058</v>
      </c>
      <c r="AD16" s="71">
        <v>0.79799999999999993</v>
      </c>
      <c r="AE16" s="71">
        <v>5.0999999999999997E-2</v>
      </c>
      <c r="AF16" s="71">
        <v>2.8999999999999998E-2</v>
      </c>
      <c r="AG16" s="70">
        <v>0.70599999999999996</v>
      </c>
      <c r="AH16" s="20">
        <v>4.4000000000000004</v>
      </c>
      <c r="AI16" s="20">
        <v>0.31578947368421051</v>
      </c>
      <c r="AJ16" s="76">
        <v>3.07</v>
      </c>
      <c r="AK16" s="21">
        <v>6</v>
      </c>
      <c r="AL16" s="21">
        <v>10</v>
      </c>
      <c r="AM16" s="21">
        <v>9</v>
      </c>
      <c r="AN16" s="21">
        <v>2</v>
      </c>
      <c r="AO16" s="21">
        <v>7</v>
      </c>
      <c r="AP16" s="21">
        <v>10</v>
      </c>
      <c r="AQ16" s="21">
        <v>2</v>
      </c>
      <c r="AR16" s="21">
        <v>2</v>
      </c>
      <c r="AS16" s="21">
        <v>10</v>
      </c>
      <c r="AT16" s="21">
        <v>7</v>
      </c>
      <c r="AU16" s="21">
        <v>0</v>
      </c>
      <c r="AV16" s="21">
        <v>0</v>
      </c>
      <c r="AW16" s="21">
        <v>11.2</v>
      </c>
      <c r="AX16" s="21">
        <v>8.9599999999999991</v>
      </c>
      <c r="AY16" s="21">
        <v>0.78749999999999998</v>
      </c>
      <c r="AZ16" s="130">
        <v>0.39374999999999999</v>
      </c>
      <c r="BA16" s="205"/>
      <c r="BB16" s="206">
        <v>1</v>
      </c>
      <c r="BC16" s="206"/>
      <c r="BD16" s="206"/>
      <c r="BE16" s="206"/>
      <c r="BF16" s="206"/>
      <c r="BG16" s="206"/>
      <c r="BH16" s="207"/>
      <c r="BI16" s="207"/>
      <c r="BJ16" s="207"/>
      <c r="BK16" s="206"/>
      <c r="BL16" s="206">
        <v>1</v>
      </c>
      <c r="BM16" s="208"/>
      <c r="BN16" s="59"/>
      <c r="BO16" s="210"/>
      <c r="BP16" s="210"/>
      <c r="BQ16" s="211"/>
      <c r="BR16" s="210"/>
      <c r="BS16" s="212"/>
      <c r="BT16" s="206">
        <v>1</v>
      </c>
      <c r="BU16" s="206"/>
      <c r="BV16" s="206"/>
      <c r="BW16" s="206"/>
      <c r="BX16" s="206"/>
      <c r="BY16" s="206"/>
      <c r="BZ16" s="207"/>
      <c r="CA16" s="207"/>
      <c r="CB16" s="207"/>
      <c r="CC16" s="206"/>
      <c r="CD16" s="206">
        <v>1</v>
      </c>
      <c r="CE16" s="208"/>
      <c r="CF16" s="59"/>
      <c r="CG16" s="210"/>
      <c r="CH16" s="210"/>
      <c r="CI16" s="213"/>
      <c r="CJ16" s="214"/>
      <c r="CK16" s="212">
        <v>3071</v>
      </c>
      <c r="CL16" s="206">
        <v>3349</v>
      </c>
      <c r="CM16" s="206">
        <v>17</v>
      </c>
      <c r="CN16" s="206">
        <v>10</v>
      </c>
      <c r="CO16" s="206">
        <v>352</v>
      </c>
      <c r="CP16" s="206">
        <v>223</v>
      </c>
      <c r="CQ16" s="206">
        <v>70.8</v>
      </c>
      <c r="CR16" s="215">
        <v>4.9000000000000004</v>
      </c>
      <c r="CS16" s="215">
        <v>5.9</v>
      </c>
      <c r="CT16" s="206">
        <v>39.200000000000003</v>
      </c>
      <c r="CU16" s="206">
        <v>340</v>
      </c>
      <c r="CV16" s="206">
        <v>2566</v>
      </c>
      <c r="CW16" s="208">
        <v>70</v>
      </c>
      <c r="CX16" s="59">
        <v>4.9000000000000004</v>
      </c>
      <c r="CY16" s="210">
        <v>3</v>
      </c>
      <c r="CZ16" s="210">
        <v>20</v>
      </c>
      <c r="DA16" s="213">
        <v>2.89</v>
      </c>
      <c r="DB16" s="214">
        <v>9</v>
      </c>
      <c r="DC16" s="212">
        <v>1201</v>
      </c>
      <c r="DD16" s="206">
        <v>3795</v>
      </c>
      <c r="DE16" s="206">
        <v>11</v>
      </c>
      <c r="DF16" s="206">
        <v>6</v>
      </c>
      <c r="DG16" s="206">
        <v>169</v>
      </c>
      <c r="DH16" s="206">
        <v>101</v>
      </c>
      <c r="DI16" s="206">
        <v>69.7</v>
      </c>
      <c r="DJ16" s="207">
        <v>5.0999999999999996</v>
      </c>
      <c r="DK16" s="207">
        <v>4.3</v>
      </c>
      <c r="DL16" s="207">
        <v>40.6</v>
      </c>
      <c r="DM16" s="206">
        <v>84</v>
      </c>
      <c r="DN16" s="206">
        <v>1983</v>
      </c>
      <c r="DO16" s="208">
        <v>19</v>
      </c>
      <c r="DP16" s="59">
        <v>4.4000000000000004</v>
      </c>
      <c r="DQ16" s="210">
        <v>4</v>
      </c>
      <c r="DR16" s="210">
        <v>6</v>
      </c>
      <c r="DS16" s="213">
        <v>2.79</v>
      </c>
      <c r="DT16" s="214">
        <v>3</v>
      </c>
      <c r="DU16" s="212">
        <v>1223</v>
      </c>
      <c r="DV16" s="206">
        <v>1326</v>
      </c>
      <c r="DW16" s="206">
        <v>9</v>
      </c>
      <c r="DX16" s="206">
        <v>0</v>
      </c>
      <c r="DY16" s="206">
        <v>96</v>
      </c>
      <c r="DZ16" s="206">
        <v>68</v>
      </c>
      <c r="EA16" s="207">
        <v>79.8</v>
      </c>
      <c r="EB16" s="215">
        <v>5</v>
      </c>
      <c r="EC16" s="215">
        <v>2.9</v>
      </c>
      <c r="ED16" s="215">
        <v>70.599999999999994</v>
      </c>
      <c r="EE16" s="206">
        <v>63</v>
      </c>
      <c r="EF16" s="208">
        <v>1023</v>
      </c>
      <c r="EG16" s="59">
        <v>15</v>
      </c>
      <c r="EH16" s="79">
        <v>4.2</v>
      </c>
      <c r="EI16" s="59">
        <v>4</v>
      </c>
      <c r="EJ16" s="222">
        <v>2</v>
      </c>
      <c r="EK16" s="213">
        <v>3.07</v>
      </c>
      <c r="EL16" s="214">
        <v>3</v>
      </c>
      <c r="EM16" s="87">
        <v>4</v>
      </c>
      <c r="EN16" s="238">
        <v>305.75</v>
      </c>
      <c r="EO16" s="238">
        <v>3974.75</v>
      </c>
      <c r="EP16" s="238">
        <v>15.75</v>
      </c>
      <c r="EQ16" s="238">
        <v>204.75</v>
      </c>
      <c r="ER16" s="52"/>
      <c r="ES16" s="10"/>
      <c r="ET16" s="17"/>
      <c r="EU16" s="6"/>
      <c r="EV16" s="50"/>
    </row>
    <row r="17" spans="1:152" x14ac:dyDescent="0.2">
      <c r="A17" s="150">
        <v>15</v>
      </c>
      <c r="B17" s="151" t="s">
        <v>474</v>
      </c>
      <c r="C17" s="152">
        <v>4.6524999999999999</v>
      </c>
      <c r="D17" s="43" t="s">
        <v>147</v>
      </c>
      <c r="E17" s="14">
        <v>3</v>
      </c>
      <c r="F17" s="44">
        <v>38032</v>
      </c>
      <c r="G17" s="15">
        <v>21.63013698630137</v>
      </c>
      <c r="H17" s="15" t="s">
        <v>355</v>
      </c>
      <c r="I17" s="15">
        <v>22.210958904109589</v>
      </c>
      <c r="J17" s="15" t="s">
        <v>331</v>
      </c>
      <c r="K17" s="14">
        <v>74</v>
      </c>
      <c r="L17" s="14">
        <v>200</v>
      </c>
      <c r="M17" s="83">
        <v>4.7</v>
      </c>
      <c r="N17" s="220">
        <v>5</v>
      </c>
      <c r="O17" s="167">
        <v>0</v>
      </c>
      <c r="P17" s="168">
        <v>0</v>
      </c>
      <c r="Q17" s="168">
        <v>0.58889482114255209</v>
      </c>
      <c r="R17" s="168">
        <v>0.97148475909537857</v>
      </c>
      <c r="S17" s="168">
        <v>0.9765625</v>
      </c>
      <c r="T17" s="169">
        <v>0.97402362954768928</v>
      </c>
      <c r="U17" s="169">
        <v>0.87662126659292039</v>
      </c>
      <c r="V17" s="169">
        <v>5.3482587064676616E-2</v>
      </c>
      <c r="W17" s="169">
        <v>5.3333333333333337E-2</v>
      </c>
      <c r="X17" s="169">
        <v>5.3407960199004977E-2</v>
      </c>
      <c r="Y17" s="18">
        <v>4.8067164179104477E-2</v>
      </c>
      <c r="Z17" s="19">
        <v>19.556164383561644</v>
      </c>
      <c r="AA17" s="20">
        <v>81.972571567690565</v>
      </c>
      <c r="AB17" s="71">
        <v>0.67961165048543692</v>
      </c>
      <c r="AC17" s="102">
        <v>14.285714285714286</v>
      </c>
      <c r="AD17" s="71">
        <v>0.76700000000000002</v>
      </c>
      <c r="AE17" s="71">
        <v>4.2000000000000003E-2</v>
      </c>
      <c r="AF17" s="71">
        <v>2.6000000000000002E-2</v>
      </c>
      <c r="AG17" s="70">
        <v>0.54500000000000004</v>
      </c>
      <c r="AH17" s="20">
        <v>3.5</v>
      </c>
      <c r="AI17" s="20">
        <v>4.878048780487805E-2</v>
      </c>
      <c r="AJ17" s="76">
        <v>3.25</v>
      </c>
      <c r="AK17" s="21">
        <v>6</v>
      </c>
      <c r="AL17" s="21">
        <v>10</v>
      </c>
      <c r="AM17" s="21">
        <v>6</v>
      </c>
      <c r="AN17" s="21">
        <v>0</v>
      </c>
      <c r="AO17" s="21">
        <v>8</v>
      </c>
      <c r="AP17" s="21">
        <v>7</v>
      </c>
      <c r="AQ17" s="21">
        <v>1</v>
      </c>
      <c r="AR17" s="21">
        <v>1</v>
      </c>
      <c r="AS17" s="21">
        <v>0</v>
      </c>
      <c r="AT17" s="21">
        <v>7</v>
      </c>
      <c r="AU17" s="21">
        <v>1</v>
      </c>
      <c r="AV17" s="21">
        <v>0</v>
      </c>
      <c r="AW17" s="21">
        <v>9.14</v>
      </c>
      <c r="AX17" s="21">
        <v>6.8550000000000004</v>
      </c>
      <c r="AY17" s="21">
        <v>0.33750000000000002</v>
      </c>
      <c r="AZ17" s="130">
        <v>0</v>
      </c>
      <c r="BA17" s="205"/>
      <c r="BB17" s="206">
        <v>1</v>
      </c>
      <c r="BC17" s="206"/>
      <c r="BD17" s="206"/>
      <c r="BE17" s="206"/>
      <c r="BF17" s="206"/>
      <c r="BG17" s="206"/>
      <c r="BH17" s="207"/>
      <c r="BI17" s="207"/>
      <c r="BJ17" s="207"/>
      <c r="BK17" s="206"/>
      <c r="BL17" s="206">
        <v>1</v>
      </c>
      <c r="BM17" s="208"/>
      <c r="BN17" s="59"/>
      <c r="BO17" s="210"/>
      <c r="BP17" s="210"/>
      <c r="BQ17" s="211"/>
      <c r="BR17" s="210"/>
      <c r="BS17" s="212"/>
      <c r="BT17" s="206">
        <v>1</v>
      </c>
      <c r="BU17" s="206"/>
      <c r="BV17" s="206"/>
      <c r="BW17" s="206"/>
      <c r="BX17" s="206"/>
      <c r="BY17" s="206"/>
      <c r="BZ17" s="207"/>
      <c r="CA17" s="207"/>
      <c r="CB17" s="207"/>
      <c r="CC17" s="206"/>
      <c r="CD17" s="206">
        <v>1</v>
      </c>
      <c r="CE17" s="208"/>
      <c r="CF17" s="59"/>
      <c r="CG17" s="210"/>
      <c r="CH17" s="210"/>
      <c r="CI17" s="213"/>
      <c r="CJ17" s="214"/>
      <c r="CK17" s="212">
        <v>2206</v>
      </c>
      <c r="CL17" s="206">
        <v>3746</v>
      </c>
      <c r="CM17" s="206">
        <v>15</v>
      </c>
      <c r="CN17" s="206">
        <v>9</v>
      </c>
      <c r="CO17" s="206">
        <v>298</v>
      </c>
      <c r="CP17" s="206">
        <v>185</v>
      </c>
      <c r="CQ17" s="206">
        <v>70.5</v>
      </c>
      <c r="CR17" s="215">
        <v>4.2</v>
      </c>
      <c r="CS17" s="215">
        <v>3.7</v>
      </c>
      <c r="CT17" s="206">
        <v>41.7</v>
      </c>
      <c r="CU17" s="206">
        <v>66</v>
      </c>
      <c r="CV17" s="206">
        <v>1979</v>
      </c>
      <c r="CW17" s="208">
        <v>12</v>
      </c>
      <c r="CX17" s="59">
        <v>5.5</v>
      </c>
      <c r="CY17" s="210">
        <v>2</v>
      </c>
      <c r="CZ17" s="210">
        <v>2</v>
      </c>
      <c r="DA17" s="213">
        <v>1.25</v>
      </c>
      <c r="DB17" s="214">
        <v>2</v>
      </c>
      <c r="DC17" s="212">
        <v>3952</v>
      </c>
      <c r="DD17" s="206">
        <v>4068</v>
      </c>
      <c r="DE17" s="206">
        <v>27</v>
      </c>
      <c r="DF17" s="206">
        <v>11</v>
      </c>
      <c r="DG17" s="206">
        <v>474</v>
      </c>
      <c r="DH17" s="206">
        <v>314</v>
      </c>
      <c r="DI17" s="206">
        <v>76.7</v>
      </c>
      <c r="DJ17" s="207">
        <v>3.4</v>
      </c>
      <c r="DK17" s="207">
        <v>3.4</v>
      </c>
      <c r="DL17" s="207">
        <v>54.5</v>
      </c>
      <c r="DM17" s="206">
        <v>86</v>
      </c>
      <c r="DN17" s="206">
        <v>1608</v>
      </c>
      <c r="DO17" s="208">
        <v>41</v>
      </c>
      <c r="DP17" s="59">
        <v>2.1</v>
      </c>
      <c r="DQ17" s="210">
        <v>4</v>
      </c>
      <c r="DR17" s="210">
        <v>2</v>
      </c>
      <c r="DS17" s="213">
        <v>1.1000000000000001</v>
      </c>
      <c r="DT17" s="214">
        <v>2</v>
      </c>
      <c r="DU17" s="212">
        <v>1000</v>
      </c>
      <c r="DV17" s="206">
        <v>1024</v>
      </c>
      <c r="DW17" s="206">
        <v>11</v>
      </c>
      <c r="DX17" s="206">
        <v>2</v>
      </c>
      <c r="DY17" s="206">
        <v>103</v>
      </c>
      <c r="DZ17" s="206">
        <v>70</v>
      </c>
      <c r="EA17" s="207">
        <v>73.5</v>
      </c>
      <c r="EB17" s="215">
        <v>2.8</v>
      </c>
      <c r="EC17" s="215">
        <v>2.6</v>
      </c>
      <c r="ED17" s="215">
        <v>35.700000000000003</v>
      </c>
      <c r="EE17" s="206">
        <v>28</v>
      </c>
      <c r="EF17" s="208">
        <v>525</v>
      </c>
      <c r="EG17" s="59">
        <v>8</v>
      </c>
      <c r="EH17" s="79">
        <v>3.5</v>
      </c>
      <c r="EI17" s="59">
        <v>0</v>
      </c>
      <c r="EJ17" s="222">
        <v>0</v>
      </c>
      <c r="EK17" s="213">
        <v>3.25</v>
      </c>
      <c r="EL17" s="214">
        <v>1</v>
      </c>
      <c r="EM17" s="87">
        <v>3</v>
      </c>
      <c r="EN17" s="238">
        <v>333.33333333333331</v>
      </c>
      <c r="EO17" s="238">
        <v>4333.333333333333</v>
      </c>
      <c r="EP17" s="238">
        <v>9.3333333333333339</v>
      </c>
      <c r="EQ17" s="238">
        <v>121.33333333333334</v>
      </c>
      <c r="ER17" s="52"/>
      <c r="ES17" s="4"/>
      <c r="ET17" s="17"/>
      <c r="EU17" s="6"/>
      <c r="EV17" s="50"/>
    </row>
    <row r="18" spans="1:152" x14ac:dyDescent="0.2">
      <c r="A18" s="150">
        <v>16</v>
      </c>
      <c r="B18" s="151" t="s">
        <v>485</v>
      </c>
      <c r="C18" s="152">
        <v>4.3386718749999993</v>
      </c>
      <c r="D18" s="43" t="s">
        <v>105</v>
      </c>
      <c r="E18" s="14">
        <v>1</v>
      </c>
      <c r="F18" s="44">
        <v>37899</v>
      </c>
      <c r="G18" s="15">
        <v>21.994520547945207</v>
      </c>
      <c r="H18" s="15" t="s">
        <v>336</v>
      </c>
      <c r="I18" s="15">
        <v>22.575342465753426</v>
      </c>
      <c r="J18" s="15" t="s">
        <v>329</v>
      </c>
      <c r="K18" s="14">
        <v>74</v>
      </c>
      <c r="L18" s="14">
        <v>212</v>
      </c>
      <c r="M18" s="83">
        <v>4.7</v>
      </c>
      <c r="N18" s="220">
        <v>0</v>
      </c>
      <c r="O18" s="167">
        <v>0</v>
      </c>
      <c r="P18" s="168">
        <v>0</v>
      </c>
      <c r="Q18" s="168">
        <v>5.3385883195987104E-2</v>
      </c>
      <c r="R18" s="168">
        <v>7.5425123422929244E-2</v>
      </c>
      <c r="S18" s="168">
        <v>0.9385365853658536</v>
      </c>
      <c r="T18" s="169">
        <v>0.9385365853658536</v>
      </c>
      <c r="U18" s="169">
        <v>0.9385365853658536</v>
      </c>
      <c r="V18" s="169">
        <v>7.5560802833530102E-2</v>
      </c>
      <c r="W18" s="169">
        <v>0.15153970826580226</v>
      </c>
      <c r="X18" s="169">
        <v>0.15153970826580226</v>
      </c>
      <c r="Y18" s="18">
        <v>0.15153970826580226</v>
      </c>
      <c r="Z18" s="19">
        <v>21.923287671232877</v>
      </c>
      <c r="AA18" s="20">
        <v>86.890925861751995</v>
      </c>
      <c r="AB18" s="71">
        <v>0.74285714285714288</v>
      </c>
      <c r="AC18" s="102">
        <v>11.452380952380953</v>
      </c>
      <c r="AD18" s="71">
        <v>0.77300000000000002</v>
      </c>
      <c r="AE18" s="71">
        <v>4.2000000000000003E-2</v>
      </c>
      <c r="AF18" s="71">
        <v>2.1000000000000001E-2</v>
      </c>
      <c r="AG18" s="70">
        <v>0.75</v>
      </c>
      <c r="AH18" s="20">
        <v>6.7</v>
      </c>
      <c r="AI18" s="20">
        <v>0.23684210526315788</v>
      </c>
      <c r="AJ18" s="76">
        <v>2.61</v>
      </c>
      <c r="AK18" s="21">
        <v>1</v>
      </c>
      <c r="AL18" s="21">
        <v>3</v>
      </c>
      <c r="AM18" s="21">
        <v>7</v>
      </c>
      <c r="AN18" s="21">
        <v>0</v>
      </c>
      <c r="AO18" s="21">
        <v>9</v>
      </c>
      <c r="AP18" s="21">
        <v>10</v>
      </c>
      <c r="AQ18" s="21">
        <v>6</v>
      </c>
      <c r="AR18" s="21">
        <v>7</v>
      </c>
      <c r="AS18" s="21">
        <v>7</v>
      </c>
      <c r="AT18" s="21">
        <v>5</v>
      </c>
      <c r="AU18" s="21">
        <v>0</v>
      </c>
      <c r="AV18" s="21">
        <v>0</v>
      </c>
      <c r="AW18" s="21">
        <v>7.95</v>
      </c>
      <c r="AX18" s="21">
        <v>7.95</v>
      </c>
      <c r="AY18" s="21">
        <v>0.9375</v>
      </c>
      <c r="AZ18" s="130">
        <v>0.703125</v>
      </c>
      <c r="BA18" s="205"/>
      <c r="BB18" s="206">
        <v>1</v>
      </c>
      <c r="BC18" s="206"/>
      <c r="BD18" s="206"/>
      <c r="BE18" s="206"/>
      <c r="BF18" s="206"/>
      <c r="BG18" s="206"/>
      <c r="BH18" s="207"/>
      <c r="BI18" s="207"/>
      <c r="BJ18" s="207"/>
      <c r="BK18" s="206"/>
      <c r="BL18" s="206">
        <v>1</v>
      </c>
      <c r="BM18" s="208"/>
      <c r="BN18" s="59"/>
      <c r="BO18" s="210"/>
      <c r="BP18" s="210"/>
      <c r="BQ18" s="211"/>
      <c r="BR18" s="210"/>
      <c r="BS18" s="212"/>
      <c r="BT18" s="206">
        <v>1</v>
      </c>
      <c r="BU18" s="206"/>
      <c r="BV18" s="206"/>
      <c r="BW18" s="206"/>
      <c r="BX18" s="206"/>
      <c r="BY18" s="206"/>
      <c r="BZ18" s="207"/>
      <c r="CA18" s="207"/>
      <c r="CB18" s="207"/>
      <c r="CC18" s="206"/>
      <c r="CD18" s="206">
        <v>1</v>
      </c>
      <c r="CE18" s="208"/>
      <c r="CF18" s="59"/>
      <c r="CG18" s="210"/>
      <c r="CH18" s="210"/>
      <c r="CI18" s="213"/>
      <c r="CJ18" s="214"/>
      <c r="CK18" s="212">
        <v>149</v>
      </c>
      <c r="CL18" s="206">
        <v>2791</v>
      </c>
      <c r="CM18" s="206">
        <v>4</v>
      </c>
      <c r="CN18" s="206">
        <v>0</v>
      </c>
      <c r="CO18" s="206">
        <v>21</v>
      </c>
      <c r="CP18" s="206">
        <v>11</v>
      </c>
      <c r="CQ18" s="206">
        <v>70</v>
      </c>
      <c r="CR18" s="215">
        <v>4.3</v>
      </c>
      <c r="CS18" s="215">
        <v>0</v>
      </c>
      <c r="CT18" s="206">
        <v>50</v>
      </c>
      <c r="CU18" s="206">
        <v>338</v>
      </c>
      <c r="CV18" s="206">
        <v>2527</v>
      </c>
      <c r="CW18" s="208">
        <v>55</v>
      </c>
      <c r="CX18" s="59">
        <v>6.1</v>
      </c>
      <c r="CY18" s="210">
        <v>6</v>
      </c>
      <c r="CZ18" s="210">
        <v>14</v>
      </c>
      <c r="DA18" s="213">
        <v>3.15</v>
      </c>
      <c r="DB18" s="214">
        <v>11</v>
      </c>
      <c r="DC18" s="212">
        <v>275</v>
      </c>
      <c r="DD18" s="206">
        <v>3646</v>
      </c>
      <c r="DE18" s="206">
        <v>5</v>
      </c>
      <c r="DF18" s="206">
        <v>1</v>
      </c>
      <c r="DG18" s="206">
        <v>35</v>
      </c>
      <c r="DH18" s="206">
        <v>26</v>
      </c>
      <c r="DI18" s="206">
        <v>82.4</v>
      </c>
      <c r="DJ18" s="207">
        <v>7.9</v>
      </c>
      <c r="DK18" s="207">
        <v>0</v>
      </c>
      <c r="DL18" s="207">
        <v>75</v>
      </c>
      <c r="DM18" s="206">
        <v>256</v>
      </c>
      <c r="DN18" s="206">
        <v>3388</v>
      </c>
      <c r="DO18" s="208">
        <v>38</v>
      </c>
      <c r="DP18" s="59">
        <v>6.7</v>
      </c>
      <c r="DQ18" s="210">
        <v>4</v>
      </c>
      <c r="DR18" s="210">
        <v>9</v>
      </c>
      <c r="DS18" s="213">
        <v>2.61</v>
      </c>
      <c r="DT18" s="214">
        <v>8</v>
      </c>
      <c r="DU18" s="212">
        <v>962</v>
      </c>
      <c r="DV18" s="206">
        <v>1025</v>
      </c>
      <c r="DW18" s="206">
        <v>8</v>
      </c>
      <c r="DX18" s="206">
        <v>2</v>
      </c>
      <c r="DY18" s="206">
        <v>116</v>
      </c>
      <c r="DZ18" s="206">
        <v>84</v>
      </c>
      <c r="EA18" s="207">
        <v>77.3</v>
      </c>
      <c r="EB18" s="215">
        <v>4.2</v>
      </c>
      <c r="EC18" s="215">
        <v>2.1</v>
      </c>
      <c r="ED18" s="215">
        <v>54.5</v>
      </c>
      <c r="EE18" s="206">
        <v>187</v>
      </c>
      <c r="EF18" s="208">
        <v>1234</v>
      </c>
      <c r="EG18" s="59">
        <v>28</v>
      </c>
      <c r="EH18" s="79">
        <v>6.6785714285714288</v>
      </c>
      <c r="EI18" s="59">
        <v>3</v>
      </c>
      <c r="EJ18" s="222">
        <v>3</v>
      </c>
      <c r="EK18" s="213">
        <v>1.54</v>
      </c>
      <c r="EL18" s="214">
        <v>9</v>
      </c>
      <c r="EM18" s="87">
        <v>4</v>
      </c>
      <c r="EN18" s="238">
        <v>240.5</v>
      </c>
      <c r="EO18" s="238">
        <v>3126.5</v>
      </c>
      <c r="EP18" s="238">
        <v>46.75</v>
      </c>
      <c r="EQ18" s="238">
        <v>607.75</v>
      </c>
      <c r="ER18" s="52"/>
      <c r="EV18" s="50"/>
    </row>
    <row r="19" spans="1:152" x14ac:dyDescent="0.2">
      <c r="A19" s="150">
        <v>17</v>
      </c>
      <c r="B19" s="151" t="s">
        <v>473</v>
      </c>
      <c r="C19" s="152">
        <v>4.2637499999999999</v>
      </c>
      <c r="D19" s="43" t="s">
        <v>153</v>
      </c>
      <c r="E19" s="14">
        <v>4</v>
      </c>
      <c r="F19" s="44">
        <v>38377</v>
      </c>
      <c r="G19" s="15">
        <v>20.684931506849313</v>
      </c>
      <c r="H19" s="15" t="s">
        <v>371</v>
      </c>
      <c r="I19" s="15">
        <v>21.265753424657536</v>
      </c>
      <c r="J19" s="15" t="s">
        <v>331</v>
      </c>
      <c r="K19" s="14">
        <v>75</v>
      </c>
      <c r="L19" s="14">
        <v>205</v>
      </c>
      <c r="M19" s="83">
        <v>4.7</v>
      </c>
      <c r="N19" s="220">
        <v>0</v>
      </c>
      <c r="O19" s="167">
        <v>0</v>
      </c>
      <c r="P19" s="168">
        <v>0</v>
      </c>
      <c r="Q19" s="168">
        <v>0</v>
      </c>
      <c r="R19" s="168">
        <v>0.92869327874445584</v>
      </c>
      <c r="S19" s="168">
        <v>0.9792060491493384</v>
      </c>
      <c r="T19" s="169">
        <v>0.95394966394689718</v>
      </c>
      <c r="U19" s="169">
        <v>0.85855469755220748</v>
      </c>
      <c r="V19" s="169">
        <v>8.6565096952908593E-2</v>
      </c>
      <c r="W19" s="169">
        <v>1.9656019656019656E-2</v>
      </c>
      <c r="X19" s="169">
        <v>5.3110558304464123E-2</v>
      </c>
      <c r="Y19" s="18">
        <v>4.7799502474017715E-2</v>
      </c>
      <c r="Z19" s="19">
        <v>19.613698630136987</v>
      </c>
      <c r="AA19" s="20">
        <v>84.021885856882832</v>
      </c>
      <c r="AB19" s="71">
        <v>0.67226890756302526</v>
      </c>
      <c r="AC19" s="102">
        <v>12.95</v>
      </c>
      <c r="AD19" s="71">
        <v>0.78599999999999992</v>
      </c>
      <c r="AE19" s="71">
        <v>7.0999999999999994E-2</v>
      </c>
      <c r="AF19" s="71">
        <v>2.8999999999999998E-2</v>
      </c>
      <c r="AG19" s="70">
        <v>0.52200000000000002</v>
      </c>
      <c r="AH19" s="20">
        <v>5</v>
      </c>
      <c r="AI19" s="20">
        <v>0.14000000000000001</v>
      </c>
      <c r="AJ19" s="76">
        <v>1.66</v>
      </c>
      <c r="AK19" s="21">
        <v>6</v>
      </c>
      <c r="AL19" s="21">
        <v>6</v>
      </c>
      <c r="AM19" s="21">
        <v>8</v>
      </c>
      <c r="AN19" s="21">
        <v>6</v>
      </c>
      <c r="AO19" s="21">
        <v>7</v>
      </c>
      <c r="AP19" s="21">
        <v>6</v>
      </c>
      <c r="AQ19" s="21">
        <v>1</v>
      </c>
      <c r="AR19" s="21">
        <v>4</v>
      </c>
      <c r="AS19" s="21">
        <v>2</v>
      </c>
      <c r="AT19" s="21">
        <v>1</v>
      </c>
      <c r="AU19" s="21">
        <v>0</v>
      </c>
      <c r="AV19" s="21">
        <v>0</v>
      </c>
      <c r="AW19" s="21">
        <v>9.77</v>
      </c>
      <c r="AX19" s="21">
        <v>7.3274999999999997</v>
      </c>
      <c r="AY19" s="21">
        <v>0.3</v>
      </c>
      <c r="AZ19" s="130">
        <v>0</v>
      </c>
      <c r="BA19" s="205"/>
      <c r="BB19" s="206">
        <v>1</v>
      </c>
      <c r="BC19" s="206"/>
      <c r="BD19" s="206"/>
      <c r="BE19" s="206"/>
      <c r="BF19" s="206"/>
      <c r="BG19" s="206"/>
      <c r="BH19" s="207"/>
      <c r="BI19" s="207"/>
      <c r="BJ19" s="207"/>
      <c r="BK19" s="206"/>
      <c r="BL19" s="206">
        <v>1</v>
      </c>
      <c r="BM19" s="208"/>
      <c r="BN19" s="59"/>
      <c r="BO19" s="210"/>
      <c r="BP19" s="210"/>
      <c r="BQ19" s="211"/>
      <c r="BR19" s="210"/>
      <c r="BS19" s="212"/>
      <c r="BT19" s="206">
        <v>1</v>
      </c>
      <c r="BU19" s="206"/>
      <c r="BV19" s="206"/>
      <c r="BW19" s="206"/>
      <c r="BX19" s="206"/>
      <c r="BY19" s="206"/>
      <c r="BZ19" s="207"/>
      <c r="CA19" s="207"/>
      <c r="CB19" s="207"/>
      <c r="CC19" s="206"/>
      <c r="CD19" s="206">
        <v>1</v>
      </c>
      <c r="CE19" s="208"/>
      <c r="CF19" s="59"/>
      <c r="CG19" s="210"/>
      <c r="CH19" s="210"/>
      <c r="CI19" s="213"/>
      <c r="CJ19" s="214"/>
      <c r="CK19" s="212"/>
      <c r="CL19" s="206">
        <v>1</v>
      </c>
      <c r="CM19" s="206"/>
      <c r="CN19" s="206"/>
      <c r="CO19" s="206"/>
      <c r="CP19" s="206"/>
      <c r="CQ19" s="206"/>
      <c r="CR19" s="215"/>
      <c r="CS19" s="215"/>
      <c r="CT19" s="206"/>
      <c r="CU19" s="206"/>
      <c r="CV19" s="206">
        <v>1</v>
      </c>
      <c r="CW19" s="208"/>
      <c r="CX19" s="59"/>
      <c r="CY19" s="210"/>
      <c r="CZ19" s="210"/>
      <c r="DA19" s="213"/>
      <c r="DB19" s="214"/>
      <c r="DC19" s="212">
        <v>2722</v>
      </c>
      <c r="DD19" s="206">
        <v>2931</v>
      </c>
      <c r="DE19" s="206">
        <v>22</v>
      </c>
      <c r="DF19" s="206">
        <v>6</v>
      </c>
      <c r="DG19" s="206">
        <v>287</v>
      </c>
      <c r="DH19" s="206">
        <v>189</v>
      </c>
      <c r="DI19" s="206">
        <v>65.900000000000006</v>
      </c>
      <c r="DJ19" s="207">
        <v>5.6</v>
      </c>
      <c r="DK19" s="207">
        <v>4.5</v>
      </c>
      <c r="DL19" s="207">
        <v>49.1</v>
      </c>
      <c r="DM19" s="206">
        <v>250</v>
      </c>
      <c r="DN19" s="206">
        <v>2888</v>
      </c>
      <c r="DO19" s="208">
        <v>50</v>
      </c>
      <c r="DP19" s="59">
        <v>5</v>
      </c>
      <c r="DQ19" s="210">
        <v>1</v>
      </c>
      <c r="DR19" s="210">
        <v>7</v>
      </c>
      <c r="DS19" s="213">
        <v>1.66</v>
      </c>
      <c r="DT19" s="214">
        <v>10</v>
      </c>
      <c r="DU19" s="212">
        <v>1036</v>
      </c>
      <c r="DV19" s="206">
        <v>1058</v>
      </c>
      <c r="DW19" s="206">
        <v>8</v>
      </c>
      <c r="DX19" s="206">
        <v>2</v>
      </c>
      <c r="DY19" s="206">
        <v>119</v>
      </c>
      <c r="DZ19" s="206">
        <v>80</v>
      </c>
      <c r="EA19" s="207">
        <v>78.599999999999994</v>
      </c>
      <c r="EB19" s="215">
        <v>7.1</v>
      </c>
      <c r="EC19" s="215">
        <v>2.9</v>
      </c>
      <c r="ED19" s="215">
        <v>52.2</v>
      </c>
      <c r="EE19" s="206">
        <v>8</v>
      </c>
      <c r="EF19" s="208">
        <v>407</v>
      </c>
      <c r="EG19" s="59">
        <v>7</v>
      </c>
      <c r="EH19" s="79">
        <v>1.1428571428571428</v>
      </c>
      <c r="EI19" s="59">
        <v>0</v>
      </c>
      <c r="EJ19" s="222">
        <v>0</v>
      </c>
      <c r="EK19" s="213">
        <v>0.43</v>
      </c>
      <c r="EL19" s="214">
        <v>0</v>
      </c>
      <c r="EM19" s="87">
        <v>3</v>
      </c>
      <c r="EN19" s="238">
        <v>345.33333333333331</v>
      </c>
      <c r="EO19" s="238">
        <v>4489.333333333333</v>
      </c>
      <c r="EP19" s="238">
        <v>2.6666666666666665</v>
      </c>
      <c r="EQ19" s="238">
        <v>34.666666666666664</v>
      </c>
    </row>
    <row r="20" spans="1:152" x14ac:dyDescent="0.2">
      <c r="A20" s="150">
        <v>18</v>
      </c>
      <c r="B20" s="151" t="s">
        <v>447</v>
      </c>
      <c r="C20" s="152">
        <v>4.0203125000000002</v>
      </c>
      <c r="D20" s="43" t="s">
        <v>145</v>
      </c>
      <c r="E20" s="14">
        <v>1</v>
      </c>
      <c r="F20" s="44">
        <v>37011</v>
      </c>
      <c r="G20" s="15">
        <v>24.427397260273974</v>
      </c>
      <c r="H20" s="15" t="s">
        <v>348</v>
      </c>
      <c r="I20" s="15">
        <v>25.008219178082193</v>
      </c>
      <c r="J20" s="15" t="s">
        <v>328</v>
      </c>
      <c r="K20" s="14">
        <v>72</v>
      </c>
      <c r="L20" s="14">
        <v>207</v>
      </c>
      <c r="M20" s="83">
        <v>4.7</v>
      </c>
      <c r="N20" s="220">
        <v>0</v>
      </c>
      <c r="O20" s="167">
        <v>0</v>
      </c>
      <c r="P20" s="168">
        <v>0.65620736698499316</v>
      </c>
      <c r="Q20" s="168">
        <v>0.92451653150343105</v>
      </c>
      <c r="R20" s="168">
        <v>0.98621877691645132</v>
      </c>
      <c r="S20" s="168">
        <v>0.86073500967117988</v>
      </c>
      <c r="T20" s="169">
        <v>0.98621877691645132</v>
      </c>
      <c r="U20" s="169">
        <v>0.98621877691645132</v>
      </c>
      <c r="V20" s="169">
        <v>0.46122239342578325</v>
      </c>
      <c r="W20" s="169">
        <v>0.24368825466520308</v>
      </c>
      <c r="X20" s="169">
        <v>0.35245532404549318</v>
      </c>
      <c r="Y20" s="18">
        <v>0.35245532404549318</v>
      </c>
      <c r="Z20" s="19">
        <v>21.353424657534248</v>
      </c>
      <c r="AA20" s="20">
        <v>84.841611572559742</v>
      </c>
      <c r="AB20" s="71">
        <v>0.73913043478260865</v>
      </c>
      <c r="AC20" s="102">
        <v>13.088235294117647</v>
      </c>
      <c r="AD20" s="71">
        <v>0.78700000000000003</v>
      </c>
      <c r="AE20" s="71">
        <v>6.9000000000000006E-2</v>
      </c>
      <c r="AF20" s="71">
        <v>1.3000000000000001E-2</v>
      </c>
      <c r="AG20" s="70">
        <v>0.5</v>
      </c>
      <c r="AH20" s="20">
        <v>5.8421052631578947</v>
      </c>
      <c r="AI20" s="20">
        <v>0.25257731958762886</v>
      </c>
      <c r="AJ20" s="76">
        <v>3.52</v>
      </c>
      <c r="AK20" s="21">
        <v>2</v>
      </c>
      <c r="AL20" s="21">
        <v>7</v>
      </c>
      <c r="AM20" s="21">
        <v>8</v>
      </c>
      <c r="AN20" s="21">
        <v>5</v>
      </c>
      <c r="AO20" s="21">
        <v>10</v>
      </c>
      <c r="AP20" s="21">
        <v>5</v>
      </c>
      <c r="AQ20" s="21">
        <v>10</v>
      </c>
      <c r="AR20" s="21">
        <v>5</v>
      </c>
      <c r="AS20" s="21">
        <v>8</v>
      </c>
      <c r="AT20" s="21">
        <v>8</v>
      </c>
      <c r="AU20" s="21">
        <v>0</v>
      </c>
      <c r="AV20" s="21">
        <v>0</v>
      </c>
      <c r="AW20" s="21">
        <v>10.35</v>
      </c>
      <c r="AX20" s="21">
        <v>10.35</v>
      </c>
      <c r="AY20" s="21">
        <v>1.1625000000000001</v>
      </c>
      <c r="AZ20" s="130">
        <v>0.58125000000000004</v>
      </c>
      <c r="BA20" s="205"/>
      <c r="BB20" s="206">
        <v>1</v>
      </c>
      <c r="BC20" s="206"/>
      <c r="BD20" s="206"/>
      <c r="BE20" s="206"/>
      <c r="BF20" s="206"/>
      <c r="BG20" s="206"/>
      <c r="BH20" s="207"/>
      <c r="BI20" s="207"/>
      <c r="BJ20" s="207"/>
      <c r="BK20" s="206"/>
      <c r="BL20" s="206">
        <v>1</v>
      </c>
      <c r="BM20" s="208"/>
      <c r="BN20" s="59"/>
      <c r="BO20" s="210"/>
      <c r="BP20" s="210"/>
      <c r="BQ20" s="211"/>
      <c r="BR20" s="210"/>
      <c r="BS20" s="212">
        <v>1443</v>
      </c>
      <c r="BT20" s="206">
        <v>2199</v>
      </c>
      <c r="BU20" s="206">
        <v>13</v>
      </c>
      <c r="BV20" s="206">
        <v>6</v>
      </c>
      <c r="BW20" s="206">
        <v>190</v>
      </c>
      <c r="BX20" s="206">
        <v>101</v>
      </c>
      <c r="BY20" s="206">
        <v>66.900000000000006</v>
      </c>
      <c r="BZ20" s="207">
        <v>5.9</v>
      </c>
      <c r="CA20" s="207">
        <v>2.9</v>
      </c>
      <c r="CB20" s="207">
        <v>28.9</v>
      </c>
      <c r="CC20" s="206">
        <v>536</v>
      </c>
      <c r="CD20" s="206">
        <v>2230</v>
      </c>
      <c r="CE20" s="208">
        <v>94</v>
      </c>
      <c r="CF20" s="59">
        <v>5.7</v>
      </c>
      <c r="CG20" s="210">
        <v>6</v>
      </c>
      <c r="CH20" s="210">
        <v>30</v>
      </c>
      <c r="CI20" s="213">
        <v>2.73</v>
      </c>
      <c r="CJ20" s="214">
        <v>23</v>
      </c>
      <c r="CK20" s="212">
        <v>2964</v>
      </c>
      <c r="CL20" s="206">
        <v>3206</v>
      </c>
      <c r="CM20" s="206">
        <v>26</v>
      </c>
      <c r="CN20" s="206">
        <v>9</v>
      </c>
      <c r="CO20" s="206">
        <v>367</v>
      </c>
      <c r="CP20" s="206">
        <v>221</v>
      </c>
      <c r="CQ20" s="206">
        <v>66.900000000000006</v>
      </c>
      <c r="CR20" s="215">
        <v>5.9</v>
      </c>
      <c r="CS20" s="215">
        <v>2.9</v>
      </c>
      <c r="CT20" s="206">
        <v>36.799999999999997</v>
      </c>
      <c r="CU20" s="206">
        <v>1058</v>
      </c>
      <c r="CV20" s="206">
        <v>3162</v>
      </c>
      <c r="CW20" s="208">
        <v>166</v>
      </c>
      <c r="CX20" s="59">
        <v>6.4</v>
      </c>
      <c r="CY20" s="210">
        <v>7</v>
      </c>
      <c r="CZ20" s="210">
        <v>46</v>
      </c>
      <c r="DA20" s="213">
        <v>3.37</v>
      </c>
      <c r="DB20" s="214">
        <v>31</v>
      </c>
      <c r="DC20" s="212">
        <v>2290</v>
      </c>
      <c r="DD20" s="206">
        <v>2322</v>
      </c>
      <c r="DE20" s="206">
        <v>20</v>
      </c>
      <c r="DF20" s="206">
        <v>4</v>
      </c>
      <c r="DG20" s="206">
        <v>299</v>
      </c>
      <c r="DH20" s="206">
        <v>177</v>
      </c>
      <c r="DI20" s="206">
        <v>71.099999999999994</v>
      </c>
      <c r="DJ20" s="207">
        <v>5.9</v>
      </c>
      <c r="DK20" s="207">
        <v>1.3</v>
      </c>
      <c r="DL20" s="207">
        <v>40</v>
      </c>
      <c r="DM20" s="206">
        <v>898</v>
      </c>
      <c r="DN20" s="206">
        <v>1947</v>
      </c>
      <c r="DO20" s="208">
        <v>194</v>
      </c>
      <c r="DP20" s="59">
        <v>4.5999999999999996</v>
      </c>
      <c r="DQ20" s="210">
        <v>8</v>
      </c>
      <c r="DR20" s="210">
        <v>49</v>
      </c>
      <c r="DS20" s="213">
        <v>3.52</v>
      </c>
      <c r="DT20" s="214">
        <v>32</v>
      </c>
      <c r="DU20" s="212">
        <v>890</v>
      </c>
      <c r="DV20" s="206">
        <v>1034</v>
      </c>
      <c r="DW20" s="206">
        <v>8</v>
      </c>
      <c r="DX20" s="206">
        <v>2</v>
      </c>
      <c r="DY20" s="206">
        <v>92</v>
      </c>
      <c r="DZ20" s="206">
        <v>68</v>
      </c>
      <c r="EA20" s="207">
        <v>78.7</v>
      </c>
      <c r="EB20" s="215">
        <v>6.9</v>
      </c>
      <c r="EC20" s="215">
        <v>2.6</v>
      </c>
      <c r="ED20" s="215">
        <v>50</v>
      </c>
      <c r="EE20" s="206">
        <v>222</v>
      </c>
      <c r="EF20" s="208">
        <v>911</v>
      </c>
      <c r="EG20" s="59">
        <v>38</v>
      </c>
      <c r="EH20" s="79">
        <v>5.8421052631578947</v>
      </c>
      <c r="EI20" s="59">
        <v>1</v>
      </c>
      <c r="EJ20" s="222">
        <v>0</v>
      </c>
      <c r="EK20" s="213">
        <v>2.84</v>
      </c>
      <c r="EL20" s="214">
        <v>8</v>
      </c>
      <c r="EM20" s="87">
        <v>4</v>
      </c>
      <c r="EN20" s="238">
        <v>222.5</v>
      </c>
      <c r="EO20" s="238">
        <v>2892.5</v>
      </c>
      <c r="EP20" s="238">
        <v>55.5</v>
      </c>
      <c r="EQ20" s="238">
        <v>721.5</v>
      </c>
    </row>
    <row r="21" spans="1:152" x14ac:dyDescent="0.2">
      <c r="A21" s="150">
        <v>19</v>
      </c>
      <c r="B21" s="151" t="s">
        <v>482</v>
      </c>
      <c r="C21" s="152">
        <v>3.8400000000000007</v>
      </c>
      <c r="D21" s="43" t="s">
        <v>115</v>
      </c>
      <c r="E21" s="14">
        <v>3</v>
      </c>
      <c r="F21" s="44">
        <v>37629</v>
      </c>
      <c r="G21" s="15">
        <v>22.734246575342464</v>
      </c>
      <c r="H21" s="15"/>
      <c r="I21" s="15">
        <v>23.315068493150687</v>
      </c>
      <c r="J21" s="15" t="s">
        <v>331</v>
      </c>
      <c r="K21" s="14">
        <v>74</v>
      </c>
      <c r="L21" s="14">
        <v>210</v>
      </c>
      <c r="M21" s="83">
        <v>4.7</v>
      </c>
      <c r="N21" s="220">
        <v>0</v>
      </c>
      <c r="O21" s="167">
        <v>0</v>
      </c>
      <c r="P21" s="168">
        <v>0.28451349974528783</v>
      </c>
      <c r="Q21" s="168">
        <v>0.6026785714285714</v>
      </c>
      <c r="R21" s="168">
        <v>0.86466165413533835</v>
      </c>
      <c r="S21" s="168">
        <v>0.72597137014314927</v>
      </c>
      <c r="T21" s="169">
        <v>0.86466165413533835</v>
      </c>
      <c r="U21" s="169">
        <v>0.77819548872180455</v>
      </c>
      <c r="V21" s="169">
        <v>6.6949152542372881E-2</v>
      </c>
      <c r="W21" s="169">
        <v>4.2774566473988439E-2</v>
      </c>
      <c r="X21" s="169">
        <v>5.4861859508180663E-2</v>
      </c>
      <c r="Y21" s="18">
        <v>4.9375673557362595E-2</v>
      </c>
      <c r="Z21" s="19">
        <v>20.660273972602738</v>
      </c>
      <c r="AA21" s="20">
        <v>86.0712001460751</v>
      </c>
      <c r="AB21" s="71">
        <v>0.68316831683168322</v>
      </c>
      <c r="AC21" s="102">
        <v>15.434782608695652</v>
      </c>
      <c r="AD21" s="71">
        <v>0.76800000000000002</v>
      </c>
      <c r="AE21" s="71">
        <v>5.9000000000000004E-2</v>
      </c>
      <c r="AF21" s="71">
        <v>9.0000000000000011E-3</v>
      </c>
      <c r="AG21" s="70">
        <v>0.44400000000000001</v>
      </c>
      <c r="AH21" s="20">
        <v>4.625</v>
      </c>
      <c r="AI21" s="20">
        <v>0.125</v>
      </c>
      <c r="AJ21" s="76">
        <v>1.29</v>
      </c>
      <c r="AK21" s="21">
        <v>3</v>
      </c>
      <c r="AL21" s="21">
        <v>10</v>
      </c>
      <c r="AM21" s="21">
        <v>6</v>
      </c>
      <c r="AN21" s="21">
        <v>3</v>
      </c>
      <c r="AO21" s="21">
        <v>10</v>
      </c>
      <c r="AP21" s="21">
        <v>2</v>
      </c>
      <c r="AQ21" s="21">
        <v>1</v>
      </c>
      <c r="AR21" s="21">
        <v>3</v>
      </c>
      <c r="AS21" s="21">
        <v>1</v>
      </c>
      <c r="AT21" s="21">
        <v>0</v>
      </c>
      <c r="AU21" s="21">
        <v>0</v>
      </c>
      <c r="AV21" s="21">
        <v>0</v>
      </c>
      <c r="AW21" s="21">
        <v>9.4400000000000013</v>
      </c>
      <c r="AX21" s="21">
        <v>7.080000000000001</v>
      </c>
      <c r="AY21" s="21">
        <v>0.1875</v>
      </c>
      <c r="AZ21" s="130">
        <v>0</v>
      </c>
      <c r="BA21" s="205">
        <v>0</v>
      </c>
      <c r="BB21" s="206">
        <v>3344</v>
      </c>
      <c r="BC21" s="206">
        <v>0</v>
      </c>
      <c r="BD21" s="206">
        <v>0</v>
      </c>
      <c r="BE21" s="206">
        <v>3</v>
      </c>
      <c r="BF21" s="206">
        <v>1</v>
      </c>
      <c r="BG21" s="206">
        <v>50</v>
      </c>
      <c r="BH21" s="207">
        <v>0</v>
      </c>
      <c r="BI21" s="207">
        <v>0</v>
      </c>
      <c r="BJ21" s="207">
        <v>0</v>
      </c>
      <c r="BK21" s="206">
        <v>15</v>
      </c>
      <c r="BL21" s="206">
        <v>2283</v>
      </c>
      <c r="BM21" s="208">
        <v>2</v>
      </c>
      <c r="BN21" s="59">
        <v>7.5</v>
      </c>
      <c r="BO21" s="210">
        <v>0</v>
      </c>
      <c r="BP21" s="210">
        <v>0</v>
      </c>
      <c r="BQ21" s="211">
        <v>13</v>
      </c>
      <c r="BR21" s="210">
        <v>1</v>
      </c>
      <c r="BS21" s="212">
        <v>1117</v>
      </c>
      <c r="BT21" s="206">
        <v>3926</v>
      </c>
      <c r="BU21" s="206">
        <v>7</v>
      </c>
      <c r="BV21" s="206">
        <v>6</v>
      </c>
      <c r="BW21" s="206">
        <v>169</v>
      </c>
      <c r="BX21" s="206">
        <v>96</v>
      </c>
      <c r="BY21" s="206">
        <v>65.599999999999994</v>
      </c>
      <c r="BZ21" s="207">
        <v>1.7</v>
      </c>
      <c r="CA21" s="207">
        <v>4.3</v>
      </c>
      <c r="CB21" s="207">
        <v>26.1</v>
      </c>
      <c r="CC21" s="206">
        <v>151</v>
      </c>
      <c r="CD21" s="206">
        <v>2310</v>
      </c>
      <c r="CE21" s="208">
        <v>32</v>
      </c>
      <c r="CF21" s="59">
        <v>4.71875</v>
      </c>
      <c r="CG21" s="210">
        <v>2</v>
      </c>
      <c r="CH21" s="210">
        <v>4</v>
      </c>
      <c r="CI21" s="213">
        <v>3.94</v>
      </c>
      <c r="CJ21" s="214">
        <v>15</v>
      </c>
      <c r="CK21" s="212">
        <v>1755</v>
      </c>
      <c r="CL21" s="206">
        <v>2912</v>
      </c>
      <c r="CM21" s="206">
        <v>15</v>
      </c>
      <c r="CN21" s="206">
        <v>8</v>
      </c>
      <c r="CO21" s="206">
        <v>292</v>
      </c>
      <c r="CP21" s="206">
        <v>181</v>
      </c>
      <c r="CQ21" s="206">
        <v>72.400000000000006</v>
      </c>
      <c r="CR21" s="215">
        <v>3.6</v>
      </c>
      <c r="CS21" s="215">
        <v>4.4000000000000004</v>
      </c>
      <c r="CT21" s="206">
        <v>39</v>
      </c>
      <c r="CU21" s="206">
        <v>104</v>
      </c>
      <c r="CV21" s="206">
        <v>2295</v>
      </c>
      <c r="CW21" s="208">
        <v>39</v>
      </c>
      <c r="CX21" s="59">
        <v>2.6666666666666665</v>
      </c>
      <c r="CY21" s="210">
        <v>4</v>
      </c>
      <c r="CZ21" s="210">
        <v>5</v>
      </c>
      <c r="DA21" s="213">
        <v>1.95</v>
      </c>
      <c r="DB21" s="214">
        <v>3</v>
      </c>
      <c r="DC21" s="212">
        <v>3335</v>
      </c>
      <c r="DD21" s="206">
        <v>3857</v>
      </c>
      <c r="DE21" s="206">
        <v>27</v>
      </c>
      <c r="DF21" s="206">
        <v>8</v>
      </c>
      <c r="DG21" s="206">
        <v>467</v>
      </c>
      <c r="DH21" s="206">
        <v>295</v>
      </c>
      <c r="DI21" s="206">
        <v>74.2</v>
      </c>
      <c r="DJ21" s="207">
        <v>4.0999999999999996</v>
      </c>
      <c r="DK21" s="207">
        <v>2.8</v>
      </c>
      <c r="DL21" s="207">
        <v>39.1</v>
      </c>
      <c r="DM21" s="206">
        <v>158</v>
      </c>
      <c r="DN21" s="206">
        <v>2360</v>
      </c>
      <c r="DO21" s="208">
        <v>38</v>
      </c>
      <c r="DP21" s="59">
        <v>4.1578947368421053</v>
      </c>
      <c r="DQ21" s="210">
        <v>1</v>
      </c>
      <c r="DR21" s="210">
        <v>2</v>
      </c>
      <c r="DS21" s="213">
        <v>1.29</v>
      </c>
      <c r="DT21" s="214">
        <v>4</v>
      </c>
      <c r="DU21" s="212">
        <v>1065</v>
      </c>
      <c r="DV21" s="206">
        <v>1467</v>
      </c>
      <c r="DW21" s="206">
        <v>11</v>
      </c>
      <c r="DX21" s="206">
        <v>3</v>
      </c>
      <c r="DY21" s="206">
        <v>101</v>
      </c>
      <c r="DZ21" s="206">
        <v>69</v>
      </c>
      <c r="EA21" s="207">
        <v>76.8</v>
      </c>
      <c r="EB21" s="215">
        <v>5.9</v>
      </c>
      <c r="EC21" s="215">
        <v>0.9</v>
      </c>
      <c r="ED21" s="215">
        <v>44.4</v>
      </c>
      <c r="EE21" s="206">
        <v>37</v>
      </c>
      <c r="EF21" s="208">
        <v>865</v>
      </c>
      <c r="EG21" s="59">
        <v>8</v>
      </c>
      <c r="EH21" s="79">
        <v>4.625</v>
      </c>
      <c r="EI21" s="59">
        <v>0</v>
      </c>
      <c r="EJ21" s="222">
        <v>1</v>
      </c>
      <c r="EK21" s="213">
        <v>1</v>
      </c>
      <c r="EL21" s="214">
        <v>2</v>
      </c>
      <c r="EM21" s="87">
        <v>4</v>
      </c>
      <c r="EN21" s="238">
        <v>266.25</v>
      </c>
      <c r="EO21" s="238">
        <v>3461.25</v>
      </c>
      <c r="EP21" s="238">
        <v>9.25</v>
      </c>
      <c r="EQ21" s="238">
        <v>120.25</v>
      </c>
    </row>
    <row r="22" spans="1:152" x14ac:dyDescent="0.2">
      <c r="A22" s="150">
        <v>20</v>
      </c>
      <c r="B22" s="151" t="s">
        <v>475</v>
      </c>
      <c r="C22" s="152">
        <v>3.8205312500000006</v>
      </c>
      <c r="D22" s="43" t="s">
        <v>480</v>
      </c>
      <c r="E22" s="14">
        <v>3</v>
      </c>
      <c r="F22" s="44">
        <v>38087</v>
      </c>
      <c r="G22" s="15">
        <v>21.479452054794521</v>
      </c>
      <c r="H22" s="15" t="s">
        <v>355</v>
      </c>
      <c r="I22" s="15">
        <v>22.06027397260274</v>
      </c>
      <c r="J22" s="15" t="s">
        <v>352</v>
      </c>
      <c r="K22" s="14">
        <v>72</v>
      </c>
      <c r="L22" s="14">
        <v>192</v>
      </c>
      <c r="M22" s="83">
        <v>4.7</v>
      </c>
      <c r="N22" s="220">
        <v>0</v>
      </c>
      <c r="O22" s="167">
        <v>0</v>
      </c>
      <c r="P22" s="168">
        <v>4.9793538984697593E-2</v>
      </c>
      <c r="Q22" s="168">
        <v>0.15858352578906851</v>
      </c>
      <c r="R22" s="168">
        <v>0.89116202945990175</v>
      </c>
      <c r="S22" s="168">
        <v>1</v>
      </c>
      <c r="T22" s="169">
        <v>0.94558101472995082</v>
      </c>
      <c r="U22" s="169">
        <v>0.85102291325695578</v>
      </c>
      <c r="V22" s="169">
        <v>0.17410534780860473</v>
      </c>
      <c r="W22" s="169">
        <v>0.17337461300309598</v>
      </c>
      <c r="X22" s="169">
        <v>0.17373998040585037</v>
      </c>
      <c r="Y22" s="18">
        <v>0.15636598236526533</v>
      </c>
      <c r="Z22" s="19">
        <v>20.408219178082192</v>
      </c>
      <c r="AA22" s="20">
        <v>78.69366870498294</v>
      </c>
      <c r="AB22" s="71">
        <v>0.68503937007874016</v>
      </c>
      <c r="AC22" s="102">
        <v>12.942528735632184</v>
      </c>
      <c r="AD22" s="71">
        <v>0.77700000000000002</v>
      </c>
      <c r="AE22" s="71">
        <v>5.2000000000000005E-2</v>
      </c>
      <c r="AF22" s="71">
        <v>0.03</v>
      </c>
      <c r="AG22" s="70">
        <v>0.55600000000000005</v>
      </c>
      <c r="AH22" s="20">
        <v>5.333333333333333</v>
      </c>
      <c r="AI22" s="20">
        <v>0.2413793103448276</v>
      </c>
      <c r="AJ22" s="76">
        <v>1.71</v>
      </c>
      <c r="AK22" s="21">
        <v>4</v>
      </c>
      <c r="AL22" s="21">
        <v>6</v>
      </c>
      <c r="AM22" s="21">
        <v>7</v>
      </c>
      <c r="AN22" s="21">
        <v>2</v>
      </c>
      <c r="AO22" s="21">
        <v>7</v>
      </c>
      <c r="AP22" s="21">
        <v>7</v>
      </c>
      <c r="AQ22" s="21">
        <v>7</v>
      </c>
      <c r="AR22" s="21">
        <v>4</v>
      </c>
      <c r="AS22" s="21">
        <v>7</v>
      </c>
      <c r="AT22" s="21">
        <v>1</v>
      </c>
      <c r="AU22" s="21">
        <v>0</v>
      </c>
      <c r="AV22" s="21">
        <v>0</v>
      </c>
      <c r="AW22" s="21">
        <v>8.4400000000000013</v>
      </c>
      <c r="AX22" s="21">
        <v>6.7520000000000016</v>
      </c>
      <c r="AY22" s="21">
        <v>0.71250000000000002</v>
      </c>
      <c r="AZ22" s="130">
        <v>0.35625000000000001</v>
      </c>
      <c r="BA22" s="205"/>
      <c r="BB22" s="206">
        <v>1</v>
      </c>
      <c r="BC22" s="206"/>
      <c r="BD22" s="206"/>
      <c r="BE22" s="206"/>
      <c r="BF22" s="206"/>
      <c r="BG22" s="206"/>
      <c r="BH22" s="207"/>
      <c r="BI22" s="207"/>
      <c r="BJ22" s="207"/>
      <c r="BK22" s="206"/>
      <c r="BL22" s="206">
        <v>1</v>
      </c>
      <c r="BM22" s="208"/>
      <c r="BN22" s="59"/>
      <c r="BO22" s="210"/>
      <c r="BP22" s="210"/>
      <c r="BQ22" s="211"/>
      <c r="BR22" s="210"/>
      <c r="BS22" s="212">
        <v>205</v>
      </c>
      <c r="BT22" s="206">
        <v>4117</v>
      </c>
      <c r="BU22" s="206">
        <v>1</v>
      </c>
      <c r="BV22" s="206">
        <v>0</v>
      </c>
      <c r="BW22" s="206">
        <v>22</v>
      </c>
      <c r="BX22" s="206">
        <v>17</v>
      </c>
      <c r="BY22" s="206">
        <v>77.3</v>
      </c>
      <c r="BZ22" s="207">
        <v>8.3000000000000007</v>
      </c>
      <c r="CA22" s="207">
        <v>7.4</v>
      </c>
      <c r="CB22" s="207">
        <v>75</v>
      </c>
      <c r="CC22" s="206">
        <v>2</v>
      </c>
      <c r="CD22" s="206">
        <v>2213</v>
      </c>
      <c r="CE22" s="208">
        <v>7</v>
      </c>
      <c r="CF22" s="59">
        <v>0.3</v>
      </c>
      <c r="CG22" s="210">
        <v>0</v>
      </c>
      <c r="CH22" s="210">
        <v>3</v>
      </c>
      <c r="CI22" s="213">
        <v>3.14</v>
      </c>
      <c r="CJ22" s="214">
        <v>0</v>
      </c>
      <c r="CK22" s="212">
        <v>618</v>
      </c>
      <c r="CL22" s="206">
        <v>3897</v>
      </c>
      <c r="CM22" s="206">
        <v>5</v>
      </c>
      <c r="CN22" s="206">
        <v>2</v>
      </c>
      <c r="CO22" s="206">
        <v>105</v>
      </c>
      <c r="CP22" s="206">
        <v>61</v>
      </c>
      <c r="CQ22" s="206">
        <v>70.400000000000006</v>
      </c>
      <c r="CR22" s="215">
        <v>6.4</v>
      </c>
      <c r="CS22" s="215">
        <v>2.2999999999999998</v>
      </c>
      <c r="CT22" s="206">
        <v>27.8</v>
      </c>
      <c r="CU22" s="206">
        <v>171</v>
      </c>
      <c r="CV22" s="206">
        <v>2589</v>
      </c>
      <c r="CW22" s="208">
        <v>35</v>
      </c>
      <c r="CX22" s="59">
        <v>4.9000000000000004</v>
      </c>
      <c r="CY22" s="210">
        <v>1</v>
      </c>
      <c r="CZ22" s="210">
        <v>15</v>
      </c>
      <c r="DA22" s="213">
        <v>2.71</v>
      </c>
      <c r="DB22" s="214">
        <v>6</v>
      </c>
      <c r="DC22" s="212">
        <v>3267</v>
      </c>
      <c r="DD22" s="206">
        <v>3666</v>
      </c>
      <c r="DE22" s="206">
        <v>23</v>
      </c>
      <c r="DF22" s="206">
        <v>11</v>
      </c>
      <c r="DG22" s="206">
        <v>384</v>
      </c>
      <c r="DH22" s="206">
        <v>250</v>
      </c>
      <c r="DI22" s="206">
        <v>75.400000000000006</v>
      </c>
      <c r="DJ22" s="207">
        <v>4.8</v>
      </c>
      <c r="DK22" s="207">
        <v>3</v>
      </c>
      <c r="DL22" s="207">
        <v>42.4</v>
      </c>
      <c r="DM22" s="206">
        <v>433</v>
      </c>
      <c r="DN22" s="206">
        <v>2487</v>
      </c>
      <c r="DO22" s="208">
        <v>87</v>
      </c>
      <c r="DP22" s="59">
        <v>5</v>
      </c>
      <c r="DQ22" s="210">
        <v>5</v>
      </c>
      <c r="DR22" s="210">
        <v>21</v>
      </c>
      <c r="DS22" s="213">
        <v>1.71</v>
      </c>
      <c r="DT22" s="214">
        <v>14</v>
      </c>
      <c r="DU22" s="212">
        <v>1126</v>
      </c>
      <c r="DV22" s="206">
        <v>1126</v>
      </c>
      <c r="DW22" s="206">
        <v>9</v>
      </c>
      <c r="DX22" s="206">
        <v>5</v>
      </c>
      <c r="DY22" s="206">
        <v>127</v>
      </c>
      <c r="DZ22" s="206">
        <v>87</v>
      </c>
      <c r="EA22" s="207">
        <v>77.7</v>
      </c>
      <c r="EB22" s="215">
        <v>5.2</v>
      </c>
      <c r="EC22" s="215">
        <v>5.7</v>
      </c>
      <c r="ED22" s="215">
        <v>55.6</v>
      </c>
      <c r="EE22" s="206">
        <v>112</v>
      </c>
      <c r="EF22" s="208">
        <v>646</v>
      </c>
      <c r="EG22" s="59">
        <v>21</v>
      </c>
      <c r="EH22" s="79">
        <v>5.333333333333333</v>
      </c>
      <c r="EI22" s="59">
        <v>1</v>
      </c>
      <c r="EJ22" s="222">
        <v>4</v>
      </c>
      <c r="EK22" s="213">
        <v>1.57</v>
      </c>
      <c r="EL22" s="214">
        <v>4</v>
      </c>
      <c r="EM22" s="87">
        <v>4</v>
      </c>
      <c r="EN22" s="238">
        <v>281.5</v>
      </c>
      <c r="EO22" s="238">
        <v>3659.5</v>
      </c>
      <c r="EP22" s="238">
        <v>28</v>
      </c>
      <c r="EQ22" s="238">
        <v>364</v>
      </c>
      <c r="ES22" s="17"/>
    </row>
    <row r="23" spans="1:152" x14ac:dyDescent="0.2">
      <c r="A23" s="150">
        <v>21</v>
      </c>
      <c r="B23" s="151" t="s">
        <v>423</v>
      </c>
      <c r="C23" s="152">
        <v>3.6825000000000001</v>
      </c>
      <c r="D23" s="43" t="s">
        <v>148</v>
      </c>
      <c r="E23" s="14">
        <v>3</v>
      </c>
      <c r="F23" s="44">
        <v>37653</v>
      </c>
      <c r="G23" s="15">
        <v>22.668493150684931</v>
      </c>
      <c r="H23" s="15" t="s">
        <v>349</v>
      </c>
      <c r="I23" s="15">
        <v>23.24931506849315</v>
      </c>
      <c r="J23" s="15" t="s">
        <v>331</v>
      </c>
      <c r="K23" s="14">
        <v>76</v>
      </c>
      <c r="L23" s="14">
        <v>220</v>
      </c>
      <c r="M23" s="83">
        <v>4.7</v>
      </c>
      <c r="N23" s="220">
        <v>4</v>
      </c>
      <c r="O23" s="167">
        <v>0</v>
      </c>
      <c r="P23" s="168">
        <v>5.684626791893228E-3</v>
      </c>
      <c r="Q23" s="168">
        <v>0.26869455006337134</v>
      </c>
      <c r="R23" s="168">
        <v>0.9002060641742714</v>
      </c>
      <c r="S23" s="168">
        <v>0.96920289855072461</v>
      </c>
      <c r="T23" s="169">
        <v>0.93470448136249806</v>
      </c>
      <c r="U23" s="169">
        <v>0.84123403322624823</v>
      </c>
      <c r="V23" s="169">
        <v>0.13075722092115535</v>
      </c>
      <c r="W23" s="169">
        <v>9.9173553719008267E-2</v>
      </c>
      <c r="X23" s="169">
        <v>0.11496538732008181</v>
      </c>
      <c r="Y23" s="18">
        <v>0.10346884858807363</v>
      </c>
      <c r="Z23" s="19">
        <v>21.597260273972601</v>
      </c>
      <c r="AA23" s="20">
        <v>90.16982872445962</v>
      </c>
      <c r="AB23" s="71">
        <v>0.62222222222222223</v>
      </c>
      <c r="AC23" s="102">
        <v>12.738095238095237</v>
      </c>
      <c r="AD23" s="71">
        <v>0.71200000000000008</v>
      </c>
      <c r="AE23" s="71">
        <v>4.7E-2</v>
      </c>
      <c r="AF23" s="71">
        <v>3.1E-2</v>
      </c>
      <c r="AG23" s="70">
        <v>0.52600000000000002</v>
      </c>
      <c r="AH23" s="20">
        <v>6.8571428571428568</v>
      </c>
      <c r="AI23" s="20">
        <v>0.17647058823529413</v>
      </c>
      <c r="AJ23" s="76">
        <v>3.8</v>
      </c>
      <c r="AK23" s="21">
        <v>1</v>
      </c>
      <c r="AL23" s="21">
        <v>5</v>
      </c>
      <c r="AM23" s="21">
        <v>1</v>
      </c>
      <c r="AN23" s="21">
        <v>1</v>
      </c>
      <c r="AO23" s="21">
        <v>6</v>
      </c>
      <c r="AP23" s="21">
        <v>6</v>
      </c>
      <c r="AQ23" s="21">
        <v>4</v>
      </c>
      <c r="AR23" s="21">
        <v>7</v>
      </c>
      <c r="AS23" s="21">
        <v>4</v>
      </c>
      <c r="AT23" s="21">
        <v>9</v>
      </c>
      <c r="AU23" s="21">
        <v>3</v>
      </c>
      <c r="AV23" s="21">
        <v>0</v>
      </c>
      <c r="AW23" s="21">
        <v>5.2200000000000006</v>
      </c>
      <c r="AX23" s="21">
        <v>3.9150000000000005</v>
      </c>
      <c r="AY23" s="21">
        <v>0.9</v>
      </c>
      <c r="AZ23" s="130">
        <v>0</v>
      </c>
      <c r="BA23" s="205"/>
      <c r="BB23" s="206">
        <v>1</v>
      </c>
      <c r="BC23" s="206"/>
      <c r="BD23" s="206"/>
      <c r="BE23" s="206"/>
      <c r="BF23" s="206"/>
      <c r="BG23" s="206"/>
      <c r="BH23" s="207"/>
      <c r="BI23" s="207"/>
      <c r="BJ23" s="207"/>
      <c r="BK23" s="206"/>
      <c r="BL23" s="206">
        <v>1</v>
      </c>
      <c r="BM23" s="208"/>
      <c r="BN23" s="59"/>
      <c r="BO23" s="210"/>
      <c r="BP23" s="210"/>
      <c r="BQ23" s="211"/>
      <c r="BR23" s="210"/>
      <c r="BS23" s="212">
        <v>23</v>
      </c>
      <c r="BT23" s="206">
        <v>4046</v>
      </c>
      <c r="BU23" s="206">
        <v>0</v>
      </c>
      <c r="BV23" s="206">
        <v>1</v>
      </c>
      <c r="BW23" s="206">
        <v>11</v>
      </c>
      <c r="BX23" s="206">
        <v>6</v>
      </c>
      <c r="BY23" s="206">
        <v>54.5</v>
      </c>
      <c r="BZ23" s="207">
        <v>0</v>
      </c>
      <c r="CA23" s="207">
        <v>0</v>
      </c>
      <c r="CB23" s="207">
        <v>0</v>
      </c>
      <c r="CC23" s="206">
        <v>8</v>
      </c>
      <c r="CD23" s="206">
        <v>1311</v>
      </c>
      <c r="CE23" s="208">
        <v>1</v>
      </c>
      <c r="CF23" s="59">
        <v>8</v>
      </c>
      <c r="CG23" s="210">
        <v>0</v>
      </c>
      <c r="CH23" s="210">
        <v>0</v>
      </c>
      <c r="CI23" s="213">
        <v>1</v>
      </c>
      <c r="CJ23" s="214">
        <v>0</v>
      </c>
      <c r="CK23" s="212">
        <v>848</v>
      </c>
      <c r="CL23" s="206">
        <v>3156</v>
      </c>
      <c r="CM23" s="206">
        <v>2</v>
      </c>
      <c r="CN23" s="206">
        <v>4</v>
      </c>
      <c r="CO23" s="206">
        <v>115</v>
      </c>
      <c r="CP23" s="206">
        <v>64</v>
      </c>
      <c r="CQ23" s="206">
        <v>65.5</v>
      </c>
      <c r="CR23" s="215">
        <v>6.8</v>
      </c>
      <c r="CS23" s="215">
        <v>4.3</v>
      </c>
      <c r="CT23" s="206">
        <v>47.8</v>
      </c>
      <c r="CU23" s="206">
        <v>121</v>
      </c>
      <c r="CV23" s="206">
        <v>1661</v>
      </c>
      <c r="CW23" s="208">
        <v>26</v>
      </c>
      <c r="CX23" s="59">
        <v>4.7</v>
      </c>
      <c r="CY23" s="210">
        <v>1</v>
      </c>
      <c r="CZ23" s="210">
        <v>4</v>
      </c>
      <c r="DA23" s="213">
        <v>4.42</v>
      </c>
      <c r="DB23" s="214">
        <v>5</v>
      </c>
      <c r="DC23" s="212">
        <v>3058</v>
      </c>
      <c r="DD23" s="206">
        <v>3397</v>
      </c>
      <c r="DE23" s="206">
        <v>28</v>
      </c>
      <c r="DF23" s="206">
        <v>8</v>
      </c>
      <c r="DG23" s="206">
        <v>366</v>
      </c>
      <c r="DH23" s="206">
        <v>226</v>
      </c>
      <c r="DI23" s="206">
        <v>68.8</v>
      </c>
      <c r="DJ23" s="207">
        <v>3.8</v>
      </c>
      <c r="DK23" s="207">
        <v>3.6</v>
      </c>
      <c r="DL23" s="207">
        <v>47.3</v>
      </c>
      <c r="DM23" s="206">
        <v>335</v>
      </c>
      <c r="DN23" s="206">
        <v>2562</v>
      </c>
      <c r="DO23" s="208">
        <v>51</v>
      </c>
      <c r="DP23" s="59">
        <v>6.6</v>
      </c>
      <c r="DQ23" s="210">
        <v>4</v>
      </c>
      <c r="DR23" s="210">
        <v>9</v>
      </c>
      <c r="DS23" s="213">
        <v>3.8</v>
      </c>
      <c r="DT23" s="214">
        <v>10</v>
      </c>
      <c r="DU23" s="212">
        <v>1070</v>
      </c>
      <c r="DV23" s="206">
        <v>1104</v>
      </c>
      <c r="DW23" s="206">
        <v>10</v>
      </c>
      <c r="DX23" s="206">
        <v>2</v>
      </c>
      <c r="DY23" s="206">
        <v>135</v>
      </c>
      <c r="DZ23" s="206">
        <v>84</v>
      </c>
      <c r="EA23" s="207">
        <v>71.2</v>
      </c>
      <c r="EB23" s="215">
        <v>4.7</v>
      </c>
      <c r="EC23" s="215">
        <v>3.1</v>
      </c>
      <c r="ED23" s="215">
        <v>52.6</v>
      </c>
      <c r="EE23" s="206">
        <v>48</v>
      </c>
      <c r="EF23" s="208">
        <v>484</v>
      </c>
      <c r="EG23" s="59">
        <v>7</v>
      </c>
      <c r="EH23" s="79">
        <v>6.8571428571428568</v>
      </c>
      <c r="EI23" s="59">
        <v>0</v>
      </c>
      <c r="EJ23" s="222">
        <v>0</v>
      </c>
      <c r="EK23" s="213">
        <v>1.1399999999999999</v>
      </c>
      <c r="EL23" s="214">
        <v>2</v>
      </c>
      <c r="EM23" s="87">
        <v>4</v>
      </c>
      <c r="EN23" s="238">
        <v>267.5</v>
      </c>
      <c r="EO23" s="238">
        <v>3477.5</v>
      </c>
      <c r="EP23" s="238">
        <v>12</v>
      </c>
      <c r="EQ23" s="238">
        <v>156</v>
      </c>
      <c r="ES23" s="17"/>
    </row>
    <row r="24" spans="1:152" x14ac:dyDescent="0.2">
      <c r="A24" s="150">
        <v>22</v>
      </c>
      <c r="B24" s="151" t="s">
        <v>445</v>
      </c>
      <c r="C24" s="152">
        <v>3.647125</v>
      </c>
      <c r="D24" s="43" t="s">
        <v>141</v>
      </c>
      <c r="E24" s="14">
        <v>3</v>
      </c>
      <c r="F24" s="44">
        <v>37937</v>
      </c>
      <c r="G24" s="15">
        <v>21.890410958904109</v>
      </c>
      <c r="H24" s="15" t="s">
        <v>349</v>
      </c>
      <c r="I24" s="15">
        <v>22.471232876712328</v>
      </c>
      <c r="J24" s="15" t="s">
        <v>352</v>
      </c>
      <c r="K24" s="14">
        <v>73</v>
      </c>
      <c r="L24" s="14">
        <v>210</v>
      </c>
      <c r="M24" s="83">
        <v>4.7</v>
      </c>
      <c r="N24" s="220">
        <v>6</v>
      </c>
      <c r="O24" s="167">
        <v>0</v>
      </c>
      <c r="P24" s="168">
        <v>1.9420566698503661E-2</v>
      </c>
      <c r="Q24" s="168">
        <v>0.97959183673469385</v>
      </c>
      <c r="R24" s="168">
        <v>0.98044692737430172</v>
      </c>
      <c r="S24" s="168">
        <v>0.96846846846846846</v>
      </c>
      <c r="T24" s="169">
        <v>0.98044692737430172</v>
      </c>
      <c r="U24" s="169">
        <v>0.88240223463687162</v>
      </c>
      <c r="V24" s="169">
        <v>0.16789268714842059</v>
      </c>
      <c r="W24" s="169">
        <v>0.11532846715328467</v>
      </c>
      <c r="X24" s="169">
        <v>0.14161057715085262</v>
      </c>
      <c r="Y24" s="18">
        <v>0.12744951943576738</v>
      </c>
      <c r="Z24" s="19">
        <v>19.816438356164383</v>
      </c>
      <c r="AA24" s="20">
        <v>86.0712001460751</v>
      </c>
      <c r="AB24" s="71">
        <v>0.65</v>
      </c>
      <c r="AC24" s="102">
        <v>13.23076923076923</v>
      </c>
      <c r="AD24" s="71">
        <v>0.71900000000000008</v>
      </c>
      <c r="AE24" s="71">
        <v>5.7000000000000002E-2</v>
      </c>
      <c r="AF24" s="71">
        <v>1.7000000000000001E-2</v>
      </c>
      <c r="AG24" s="70">
        <v>0.45500000000000002</v>
      </c>
      <c r="AH24" s="20">
        <v>4.4000000000000004</v>
      </c>
      <c r="AI24" s="20">
        <v>0.13333333333333333</v>
      </c>
      <c r="AJ24" s="76">
        <v>2.09</v>
      </c>
      <c r="AK24" s="21">
        <v>5</v>
      </c>
      <c r="AL24" s="21">
        <v>7</v>
      </c>
      <c r="AM24" s="21">
        <v>1</v>
      </c>
      <c r="AN24" s="21">
        <v>3</v>
      </c>
      <c r="AO24" s="21">
        <v>10</v>
      </c>
      <c r="AP24" s="21">
        <v>3</v>
      </c>
      <c r="AQ24" s="21">
        <v>5</v>
      </c>
      <c r="AR24" s="21">
        <v>2</v>
      </c>
      <c r="AS24" s="21">
        <v>2</v>
      </c>
      <c r="AT24" s="21">
        <v>3</v>
      </c>
      <c r="AU24" s="21">
        <v>1</v>
      </c>
      <c r="AV24" s="21">
        <v>0</v>
      </c>
      <c r="AW24" s="21">
        <v>6.8599999999999994</v>
      </c>
      <c r="AX24" s="21">
        <v>5.4879999999999995</v>
      </c>
      <c r="AY24" s="21">
        <v>0.45</v>
      </c>
      <c r="AZ24" s="130">
        <v>0.22500000000000001</v>
      </c>
      <c r="BA24" s="205"/>
      <c r="BB24" s="206">
        <v>1</v>
      </c>
      <c r="BC24" s="206"/>
      <c r="BD24" s="206"/>
      <c r="BE24" s="206"/>
      <c r="BF24" s="206"/>
      <c r="BG24" s="206"/>
      <c r="BH24" s="207"/>
      <c r="BI24" s="207"/>
      <c r="BJ24" s="207"/>
      <c r="BK24" s="206"/>
      <c r="BL24" s="206">
        <v>1</v>
      </c>
      <c r="BM24" s="208"/>
      <c r="BN24" s="59"/>
      <c r="BO24" s="210"/>
      <c r="BP24" s="210"/>
      <c r="BQ24" s="211"/>
      <c r="BR24" s="210"/>
      <c r="BS24" s="212">
        <v>61</v>
      </c>
      <c r="BT24" s="206">
        <v>3141</v>
      </c>
      <c r="BU24" s="206">
        <v>0</v>
      </c>
      <c r="BV24" s="206">
        <v>1</v>
      </c>
      <c r="BW24" s="206">
        <v>15</v>
      </c>
      <c r="BX24" s="206">
        <v>7</v>
      </c>
      <c r="BY24" s="206">
        <v>64.3</v>
      </c>
      <c r="BZ24" s="207">
        <v>5.6</v>
      </c>
      <c r="CA24" s="207">
        <v>0</v>
      </c>
      <c r="CB24" s="207">
        <v>33.299999999999997</v>
      </c>
      <c r="CC24" s="206">
        <v>-3</v>
      </c>
      <c r="CD24" s="206">
        <v>1524</v>
      </c>
      <c r="CE24" s="208">
        <v>2</v>
      </c>
      <c r="CF24" s="59">
        <v>-1.5</v>
      </c>
      <c r="CG24" s="210">
        <v>0</v>
      </c>
      <c r="CH24" s="210">
        <v>1</v>
      </c>
      <c r="CI24" s="213">
        <v>4.5</v>
      </c>
      <c r="CJ24" s="214">
        <v>0</v>
      </c>
      <c r="CK24" s="212">
        <v>3120</v>
      </c>
      <c r="CL24" s="206">
        <v>3185</v>
      </c>
      <c r="CM24" s="206">
        <v>23</v>
      </c>
      <c r="CN24" s="206">
        <v>8</v>
      </c>
      <c r="CO24" s="206">
        <v>369</v>
      </c>
      <c r="CP24" s="206">
        <v>231</v>
      </c>
      <c r="CQ24" s="206">
        <v>71.900000000000006</v>
      </c>
      <c r="CR24" s="215">
        <v>3.6</v>
      </c>
      <c r="CS24" s="215">
        <v>2.6</v>
      </c>
      <c r="CT24" s="206">
        <v>45.5</v>
      </c>
      <c r="CU24" s="206">
        <v>125</v>
      </c>
      <c r="CV24" s="206">
        <v>1672</v>
      </c>
      <c r="CW24" s="208">
        <v>61</v>
      </c>
      <c r="CX24" s="59">
        <v>2</v>
      </c>
      <c r="CY24" s="210">
        <v>3</v>
      </c>
      <c r="CZ24" s="210">
        <v>1</v>
      </c>
      <c r="DA24" s="213">
        <v>1.44</v>
      </c>
      <c r="DB24" s="214">
        <v>2</v>
      </c>
      <c r="DC24" s="212">
        <v>3510</v>
      </c>
      <c r="DD24" s="206">
        <v>3580</v>
      </c>
      <c r="DE24" s="206">
        <v>25</v>
      </c>
      <c r="DF24" s="206">
        <v>9</v>
      </c>
      <c r="DG24" s="206">
        <v>461</v>
      </c>
      <c r="DH24" s="206">
        <v>272</v>
      </c>
      <c r="DI24" s="206">
        <v>69.3</v>
      </c>
      <c r="DJ24" s="207">
        <v>4.5</v>
      </c>
      <c r="DK24" s="207">
        <v>3.6</v>
      </c>
      <c r="DL24" s="207">
        <v>43.9</v>
      </c>
      <c r="DM24" s="206">
        <v>388</v>
      </c>
      <c r="DN24" s="206">
        <v>2311</v>
      </c>
      <c r="DO24" s="208">
        <v>89</v>
      </c>
      <c r="DP24" s="59">
        <v>4.4000000000000004</v>
      </c>
      <c r="DQ24" s="210">
        <v>8</v>
      </c>
      <c r="DR24" s="210">
        <v>7</v>
      </c>
      <c r="DS24" s="213">
        <v>2.09</v>
      </c>
      <c r="DT24" s="214">
        <v>13</v>
      </c>
      <c r="DU24" s="212">
        <v>860</v>
      </c>
      <c r="DV24" s="206">
        <v>888</v>
      </c>
      <c r="DW24" s="206">
        <v>7</v>
      </c>
      <c r="DX24" s="206">
        <v>1</v>
      </c>
      <c r="DY24" s="206">
        <v>100</v>
      </c>
      <c r="DZ24" s="206">
        <v>65</v>
      </c>
      <c r="EA24" s="207">
        <v>71.7</v>
      </c>
      <c r="EB24" s="215">
        <v>5.7</v>
      </c>
      <c r="EC24" s="215">
        <v>1.7</v>
      </c>
      <c r="ED24" s="215">
        <v>44.4</v>
      </c>
      <c r="EE24" s="206">
        <v>79</v>
      </c>
      <c r="EF24" s="208">
        <v>685</v>
      </c>
      <c r="EG24" s="59">
        <v>30</v>
      </c>
      <c r="EH24" s="79">
        <v>2.6333333333333333</v>
      </c>
      <c r="EI24" s="59">
        <v>2</v>
      </c>
      <c r="EJ24" s="222">
        <v>4</v>
      </c>
      <c r="EK24" s="213">
        <v>1.93</v>
      </c>
      <c r="EL24" s="214">
        <v>1</v>
      </c>
      <c r="EM24" s="87">
        <v>4</v>
      </c>
      <c r="EN24" s="238">
        <v>215</v>
      </c>
      <c r="EO24" s="238">
        <v>2795</v>
      </c>
      <c r="EP24" s="238">
        <v>19.75</v>
      </c>
      <c r="EQ24" s="238">
        <v>256.75</v>
      </c>
      <c r="ES24" s="17"/>
    </row>
    <row r="25" spans="1:152" x14ac:dyDescent="0.2">
      <c r="A25" s="150">
        <v>23</v>
      </c>
      <c r="B25" s="151" t="s">
        <v>468</v>
      </c>
      <c r="C25" s="152">
        <v>3.3285312500000002</v>
      </c>
      <c r="D25" s="43" t="s">
        <v>463</v>
      </c>
      <c r="E25" s="14">
        <v>2</v>
      </c>
      <c r="F25" s="44">
        <v>37551</v>
      </c>
      <c r="G25" s="15">
        <v>22.947945205479453</v>
      </c>
      <c r="H25" s="15" t="s">
        <v>348</v>
      </c>
      <c r="I25" s="15">
        <v>23.528767123287672</v>
      </c>
      <c r="J25" s="15" t="s">
        <v>352</v>
      </c>
      <c r="K25" s="14">
        <v>74</v>
      </c>
      <c r="L25" s="14">
        <v>215</v>
      </c>
      <c r="M25" s="83">
        <v>4.7</v>
      </c>
      <c r="N25" s="220">
        <v>0</v>
      </c>
      <c r="O25" s="167">
        <v>5.3736356003358521E-2</v>
      </c>
      <c r="P25" s="168">
        <v>4.010266281681104E-2</v>
      </c>
      <c r="Q25" s="168">
        <v>0.59118110236220467</v>
      </c>
      <c r="R25" s="168">
        <v>0.99235251274581204</v>
      </c>
      <c r="S25" s="168">
        <v>0.96938775510204078</v>
      </c>
      <c r="T25" s="169">
        <v>0.99235251274581204</v>
      </c>
      <c r="U25" s="169">
        <v>0.99235251274581204</v>
      </c>
      <c r="V25" s="169">
        <v>0.19319727891156463</v>
      </c>
      <c r="W25" s="169">
        <v>0.1140495867768595</v>
      </c>
      <c r="X25" s="169">
        <v>0.15362343284421207</v>
      </c>
      <c r="Y25" s="18">
        <v>0.15362343284421207</v>
      </c>
      <c r="Z25" s="19">
        <v>20.873972602739727</v>
      </c>
      <c r="AA25" s="20">
        <v>88.120514435267353</v>
      </c>
      <c r="AB25" s="71">
        <v>0.68316831683168322</v>
      </c>
      <c r="AC25" s="102">
        <v>12.391304347826088</v>
      </c>
      <c r="AD25" s="71">
        <v>0.77700000000000002</v>
      </c>
      <c r="AE25" s="71">
        <v>5.2999999999999999E-2</v>
      </c>
      <c r="AF25" s="71">
        <v>1.4999999999999999E-2</v>
      </c>
      <c r="AG25" s="70">
        <v>0.58299999999999996</v>
      </c>
      <c r="AH25" s="20">
        <v>6.2727272727272725</v>
      </c>
      <c r="AI25" s="20">
        <v>0.125</v>
      </c>
      <c r="AJ25" s="76">
        <v>2.83</v>
      </c>
      <c r="AK25" s="21">
        <v>3</v>
      </c>
      <c r="AL25" s="21">
        <v>4</v>
      </c>
      <c r="AM25" s="21">
        <v>7</v>
      </c>
      <c r="AN25" s="21">
        <v>2</v>
      </c>
      <c r="AO25" s="21">
        <v>10</v>
      </c>
      <c r="AP25" s="21">
        <v>8</v>
      </c>
      <c r="AQ25" s="21">
        <v>6</v>
      </c>
      <c r="AR25" s="21">
        <v>6</v>
      </c>
      <c r="AS25" s="21">
        <v>1</v>
      </c>
      <c r="AT25" s="21">
        <v>6</v>
      </c>
      <c r="AU25" s="21">
        <v>0</v>
      </c>
      <c r="AV25" s="21">
        <v>0</v>
      </c>
      <c r="AW25" s="21">
        <v>8.7099999999999991</v>
      </c>
      <c r="AX25" s="21">
        <v>6.968</v>
      </c>
      <c r="AY25" s="21">
        <v>0.71250000000000002</v>
      </c>
      <c r="AZ25" s="130">
        <v>0.35625000000000001</v>
      </c>
      <c r="BA25" s="205">
        <v>192</v>
      </c>
      <c r="BB25" s="206">
        <v>3573</v>
      </c>
      <c r="BC25" s="206">
        <v>1</v>
      </c>
      <c r="BD25" s="206">
        <v>2</v>
      </c>
      <c r="BE25" s="206">
        <v>38</v>
      </c>
      <c r="BF25" s="206">
        <v>20</v>
      </c>
      <c r="BG25" s="206">
        <v>60.6</v>
      </c>
      <c r="BH25" s="207">
        <v>10</v>
      </c>
      <c r="BI25" s="207">
        <v>1.8</v>
      </c>
      <c r="BJ25" s="207">
        <v>25</v>
      </c>
      <c r="BK25" s="206">
        <v>60</v>
      </c>
      <c r="BL25" s="206">
        <v>3044</v>
      </c>
      <c r="BM25" s="208">
        <v>12</v>
      </c>
      <c r="BN25" s="59">
        <v>5</v>
      </c>
      <c r="BO25" s="210">
        <v>0</v>
      </c>
      <c r="BP25" s="210">
        <v>2</v>
      </c>
      <c r="BQ25" s="211">
        <v>2.25</v>
      </c>
      <c r="BR25" s="210">
        <v>2</v>
      </c>
      <c r="BS25" s="212">
        <v>125</v>
      </c>
      <c r="BT25" s="206">
        <v>3117</v>
      </c>
      <c r="BU25" s="206">
        <v>2</v>
      </c>
      <c r="BV25" s="206">
        <v>1</v>
      </c>
      <c r="BW25" s="206">
        <v>17</v>
      </c>
      <c r="BX25" s="206">
        <v>8</v>
      </c>
      <c r="BY25" s="206">
        <v>56.3</v>
      </c>
      <c r="BZ25" s="207">
        <v>0</v>
      </c>
      <c r="CA25" s="207">
        <v>9.1</v>
      </c>
      <c r="CB25" s="207">
        <v>50</v>
      </c>
      <c r="CC25" s="206">
        <v>9</v>
      </c>
      <c r="CD25" s="206">
        <v>3429</v>
      </c>
      <c r="CE25" s="208">
        <v>4</v>
      </c>
      <c r="CF25" s="59">
        <v>2.25</v>
      </c>
      <c r="CG25" s="210">
        <v>1</v>
      </c>
      <c r="CH25" s="210">
        <v>2</v>
      </c>
      <c r="CI25" s="213">
        <v>5</v>
      </c>
      <c r="CJ25" s="214">
        <v>0</v>
      </c>
      <c r="CK25" s="212">
        <v>1877</v>
      </c>
      <c r="CL25" s="206">
        <v>3175</v>
      </c>
      <c r="CM25" s="206">
        <v>13</v>
      </c>
      <c r="CN25" s="206">
        <v>10</v>
      </c>
      <c r="CO25" s="206">
        <v>271</v>
      </c>
      <c r="CP25" s="206">
        <v>175</v>
      </c>
      <c r="CQ25" s="206">
        <v>74.599999999999994</v>
      </c>
      <c r="CR25" s="215">
        <v>4.2</v>
      </c>
      <c r="CS25" s="215">
        <v>2.5</v>
      </c>
      <c r="CT25" s="206">
        <v>48.4</v>
      </c>
      <c r="CU25" s="206">
        <v>446</v>
      </c>
      <c r="CV25" s="206">
        <v>1726</v>
      </c>
      <c r="CW25" s="208">
        <v>64</v>
      </c>
      <c r="CX25" s="59">
        <v>7</v>
      </c>
      <c r="CY25" s="210">
        <v>3</v>
      </c>
      <c r="CZ25" s="210">
        <v>12</v>
      </c>
      <c r="DA25" s="213">
        <v>1.88</v>
      </c>
      <c r="DB25" s="214">
        <v>14</v>
      </c>
      <c r="DC25" s="212">
        <v>2725</v>
      </c>
      <c r="DD25" s="206">
        <v>2746</v>
      </c>
      <c r="DE25" s="206">
        <v>22</v>
      </c>
      <c r="DF25" s="206">
        <v>6</v>
      </c>
      <c r="DG25" s="206">
        <v>350</v>
      </c>
      <c r="DH25" s="206">
        <v>211</v>
      </c>
      <c r="DI25" s="206">
        <v>71.3</v>
      </c>
      <c r="DJ25" s="207">
        <v>5.3</v>
      </c>
      <c r="DK25" s="207">
        <v>3.2</v>
      </c>
      <c r="DL25" s="207">
        <v>44.4</v>
      </c>
      <c r="DM25" s="206">
        <v>426</v>
      </c>
      <c r="DN25" s="206">
        <v>2205</v>
      </c>
      <c r="DO25" s="208">
        <v>72</v>
      </c>
      <c r="DP25" s="59">
        <v>5.9</v>
      </c>
      <c r="DQ25" s="210">
        <v>4</v>
      </c>
      <c r="DR25" s="210">
        <v>9</v>
      </c>
      <c r="DS25" s="213">
        <v>2.83</v>
      </c>
      <c r="DT25" s="214">
        <v>17</v>
      </c>
      <c r="DU25" s="212">
        <v>855</v>
      </c>
      <c r="DV25" s="206">
        <v>882</v>
      </c>
      <c r="DW25" s="206">
        <v>9</v>
      </c>
      <c r="DX25" s="206">
        <v>0</v>
      </c>
      <c r="DY25" s="206">
        <v>101</v>
      </c>
      <c r="DZ25" s="206">
        <v>69</v>
      </c>
      <c r="EA25" s="207">
        <v>77.7</v>
      </c>
      <c r="EB25" s="215">
        <v>2.7</v>
      </c>
      <c r="EC25" s="215">
        <v>1.5</v>
      </c>
      <c r="ED25" s="215">
        <v>58.3</v>
      </c>
      <c r="EE25" s="206">
        <v>69</v>
      </c>
      <c r="EF25" s="208">
        <v>605</v>
      </c>
      <c r="EG25" s="59">
        <v>11</v>
      </c>
      <c r="EH25" s="79">
        <v>6.2727272727272725</v>
      </c>
      <c r="EI25" s="59">
        <v>1</v>
      </c>
      <c r="EJ25" s="222">
        <v>0</v>
      </c>
      <c r="EK25" s="213">
        <v>0.64</v>
      </c>
      <c r="EL25" s="214">
        <v>2</v>
      </c>
      <c r="EM25" s="87">
        <v>4</v>
      </c>
      <c r="EN25" s="238">
        <v>213.75</v>
      </c>
      <c r="EO25" s="238">
        <v>2778.75</v>
      </c>
      <c r="EP25" s="238">
        <v>17.25</v>
      </c>
      <c r="EQ25" s="238">
        <v>224.25</v>
      </c>
      <c r="ES25" s="17"/>
    </row>
    <row r="26" spans="1:152" x14ac:dyDescent="0.2">
      <c r="A26" s="150">
        <v>24</v>
      </c>
      <c r="B26" s="151" t="s">
        <v>442</v>
      </c>
      <c r="C26" s="152">
        <v>3.1299062500000003</v>
      </c>
      <c r="D26" s="43" t="s">
        <v>160</v>
      </c>
      <c r="E26" s="14">
        <v>3</v>
      </c>
      <c r="F26" s="44">
        <v>38293</v>
      </c>
      <c r="G26" s="15">
        <v>20.915068493150685</v>
      </c>
      <c r="H26" s="15" t="s">
        <v>336</v>
      </c>
      <c r="I26" s="15">
        <v>21.495890410958904</v>
      </c>
      <c r="J26" s="15" t="s">
        <v>352</v>
      </c>
      <c r="K26" s="14">
        <v>75</v>
      </c>
      <c r="L26" s="14">
        <v>188</v>
      </c>
      <c r="M26" s="83">
        <v>4.7</v>
      </c>
      <c r="N26" s="220">
        <v>0</v>
      </c>
      <c r="O26" s="167">
        <v>0</v>
      </c>
      <c r="P26" s="168">
        <v>0</v>
      </c>
      <c r="Q26" s="168">
        <v>0.15279106858054226</v>
      </c>
      <c r="R26" s="168">
        <v>0.98362445414847166</v>
      </c>
      <c r="S26" s="168">
        <v>1</v>
      </c>
      <c r="T26" s="169">
        <v>0.99181222707423577</v>
      </c>
      <c r="U26" s="169">
        <v>0.8926310043668122</v>
      </c>
      <c r="V26" s="169">
        <v>0.24012366884232222</v>
      </c>
      <c r="W26" s="169">
        <v>0.18625277161862527</v>
      </c>
      <c r="X26" s="169">
        <v>0.21318822023047374</v>
      </c>
      <c r="Y26" s="18">
        <v>0.19186939820742638</v>
      </c>
      <c r="Z26" s="19">
        <v>19.843835616438355</v>
      </c>
      <c r="AA26" s="20">
        <v>77.054217273629135</v>
      </c>
      <c r="AB26" s="71">
        <v>0.6015625</v>
      </c>
      <c r="AC26" s="102">
        <v>11.051948051948052</v>
      </c>
      <c r="AD26" s="71">
        <v>0.74199999999999999</v>
      </c>
      <c r="AE26" s="71">
        <v>6.0999999999999999E-2</v>
      </c>
      <c r="AF26" s="71">
        <v>3.3000000000000002E-2</v>
      </c>
      <c r="AG26" s="70">
        <v>0.55600000000000005</v>
      </c>
      <c r="AH26" s="20">
        <v>6.3</v>
      </c>
      <c r="AI26" s="20">
        <v>0.1981981981981982</v>
      </c>
      <c r="AJ26" s="76">
        <v>2.5</v>
      </c>
      <c r="AK26" s="21">
        <v>5</v>
      </c>
      <c r="AL26" s="21">
        <v>3</v>
      </c>
      <c r="AM26" s="21">
        <v>4</v>
      </c>
      <c r="AN26" s="21">
        <v>4</v>
      </c>
      <c r="AO26" s="21">
        <v>5</v>
      </c>
      <c r="AP26" s="21">
        <v>7</v>
      </c>
      <c r="AQ26" s="21">
        <v>7</v>
      </c>
      <c r="AR26" s="21">
        <v>6</v>
      </c>
      <c r="AS26" s="21">
        <v>5</v>
      </c>
      <c r="AT26" s="21">
        <v>5</v>
      </c>
      <c r="AU26" s="21">
        <v>0</v>
      </c>
      <c r="AV26" s="21">
        <v>0</v>
      </c>
      <c r="AW26" s="21">
        <v>6.44</v>
      </c>
      <c r="AX26" s="21">
        <v>5.152000000000001</v>
      </c>
      <c r="AY26" s="21">
        <v>0.86250000000000004</v>
      </c>
      <c r="AZ26" s="130">
        <v>0.43125000000000002</v>
      </c>
      <c r="BA26" s="205"/>
      <c r="BB26" s="206">
        <v>1</v>
      </c>
      <c r="BC26" s="206"/>
      <c r="BD26" s="206"/>
      <c r="BE26" s="206"/>
      <c r="BF26" s="206"/>
      <c r="BG26" s="206"/>
      <c r="BH26" s="207"/>
      <c r="BI26" s="207"/>
      <c r="BJ26" s="207"/>
      <c r="BK26" s="206"/>
      <c r="BL26" s="206">
        <v>1</v>
      </c>
      <c r="BM26" s="208"/>
      <c r="BN26" s="59"/>
      <c r="BO26" s="210"/>
      <c r="BP26" s="210"/>
      <c r="BQ26" s="211"/>
      <c r="BR26" s="210"/>
      <c r="BS26" s="212"/>
      <c r="BT26" s="206">
        <v>1</v>
      </c>
      <c r="BU26" s="206"/>
      <c r="BV26" s="206"/>
      <c r="BW26" s="206"/>
      <c r="BX26" s="206"/>
      <c r="BY26" s="206"/>
      <c r="BZ26" s="207"/>
      <c r="CA26" s="207"/>
      <c r="CB26" s="207"/>
      <c r="CC26" s="206"/>
      <c r="CD26" s="206">
        <v>1</v>
      </c>
      <c r="CE26" s="208"/>
      <c r="CF26" s="59"/>
      <c r="CG26" s="210"/>
      <c r="CH26" s="210"/>
      <c r="CI26" s="213"/>
      <c r="CJ26" s="214"/>
      <c r="CK26" s="212">
        <v>479</v>
      </c>
      <c r="CL26" s="206">
        <v>3135</v>
      </c>
      <c r="CM26" s="206">
        <v>5</v>
      </c>
      <c r="CN26" s="206">
        <v>0</v>
      </c>
      <c r="CO26" s="206">
        <v>66</v>
      </c>
      <c r="CP26" s="206">
        <v>37</v>
      </c>
      <c r="CQ26" s="206">
        <v>71.900000000000006</v>
      </c>
      <c r="CR26" s="215">
        <v>4.4000000000000004</v>
      </c>
      <c r="CS26" s="215">
        <v>4.0999999999999996</v>
      </c>
      <c r="CT26" s="206">
        <v>50</v>
      </c>
      <c r="CU26" s="206">
        <v>311</v>
      </c>
      <c r="CV26" s="206">
        <v>2793</v>
      </c>
      <c r="CW26" s="208">
        <v>55</v>
      </c>
      <c r="CX26" s="59">
        <v>5.7</v>
      </c>
      <c r="CY26" s="210">
        <v>7</v>
      </c>
      <c r="CZ26" s="210">
        <v>14</v>
      </c>
      <c r="DA26" s="213">
        <v>3.07</v>
      </c>
      <c r="DB26" s="214">
        <v>14</v>
      </c>
      <c r="DC26" s="212">
        <v>2703</v>
      </c>
      <c r="DD26" s="206">
        <v>2748</v>
      </c>
      <c r="DE26" s="206">
        <v>25</v>
      </c>
      <c r="DF26" s="206">
        <v>10</v>
      </c>
      <c r="DG26" s="206">
        <v>374</v>
      </c>
      <c r="DH26" s="206">
        <v>215</v>
      </c>
      <c r="DI26" s="206">
        <v>70.900000000000006</v>
      </c>
      <c r="DJ26" s="207">
        <v>3.9</v>
      </c>
      <c r="DK26" s="207">
        <v>3.3</v>
      </c>
      <c r="DL26" s="207">
        <v>34.799999999999997</v>
      </c>
      <c r="DM26" s="206">
        <v>699</v>
      </c>
      <c r="DN26" s="206">
        <v>2911</v>
      </c>
      <c r="DO26" s="208">
        <v>111</v>
      </c>
      <c r="DP26" s="59">
        <v>6.3</v>
      </c>
      <c r="DQ26" s="210">
        <v>7</v>
      </c>
      <c r="DR26" s="210">
        <v>22</v>
      </c>
      <c r="DS26" s="213">
        <v>2.39</v>
      </c>
      <c r="DT26" s="214">
        <v>31</v>
      </c>
      <c r="DU26" s="212">
        <v>851</v>
      </c>
      <c r="DV26" s="206">
        <v>851</v>
      </c>
      <c r="DW26" s="206">
        <v>6</v>
      </c>
      <c r="DX26" s="206">
        <v>1</v>
      </c>
      <c r="DY26" s="206">
        <v>128</v>
      </c>
      <c r="DZ26" s="206">
        <v>77</v>
      </c>
      <c r="EA26" s="207">
        <v>74.2</v>
      </c>
      <c r="EB26" s="215">
        <v>6.1</v>
      </c>
      <c r="EC26" s="215">
        <v>5.8</v>
      </c>
      <c r="ED26" s="215">
        <v>55.6</v>
      </c>
      <c r="EE26" s="206">
        <v>84</v>
      </c>
      <c r="EF26" s="208">
        <v>451</v>
      </c>
      <c r="EG26" s="59">
        <v>24</v>
      </c>
      <c r="EH26" s="79">
        <v>3.5</v>
      </c>
      <c r="EI26" s="59">
        <v>2</v>
      </c>
      <c r="EJ26" s="222">
        <v>2</v>
      </c>
      <c r="EK26" s="213">
        <v>2.5</v>
      </c>
      <c r="EL26" s="214">
        <v>4</v>
      </c>
      <c r="EM26" s="87">
        <v>4</v>
      </c>
      <c r="EN26" s="238">
        <v>212.75</v>
      </c>
      <c r="EO26" s="238">
        <v>2765.75</v>
      </c>
      <c r="EP26" s="238">
        <v>21</v>
      </c>
      <c r="EQ26" s="238">
        <v>273</v>
      </c>
      <c r="ES26" s="17"/>
    </row>
    <row r="27" spans="1:152" x14ac:dyDescent="0.2">
      <c r="A27" s="150">
        <v>25</v>
      </c>
      <c r="B27" s="151" t="s">
        <v>443</v>
      </c>
      <c r="C27" s="152">
        <v>2.9796875000000003</v>
      </c>
      <c r="D27" s="43" t="s">
        <v>174</v>
      </c>
      <c r="E27" s="14">
        <v>4</v>
      </c>
      <c r="F27" s="44">
        <v>38286</v>
      </c>
      <c r="G27" s="15">
        <v>20.934246575342467</v>
      </c>
      <c r="H27" s="15" t="s">
        <v>371</v>
      </c>
      <c r="I27" s="15">
        <v>21.515068493150686</v>
      </c>
      <c r="J27" s="15" t="s">
        <v>329</v>
      </c>
      <c r="K27" s="14">
        <v>76</v>
      </c>
      <c r="L27" s="14">
        <v>225</v>
      </c>
      <c r="M27" s="83">
        <v>4.7</v>
      </c>
      <c r="N27" s="220">
        <v>0</v>
      </c>
      <c r="O27" s="167">
        <v>0</v>
      </c>
      <c r="P27" s="168">
        <v>0</v>
      </c>
      <c r="Q27" s="168">
        <v>0</v>
      </c>
      <c r="R27" s="168">
        <v>0.64149855907780984</v>
      </c>
      <c r="S27" s="168">
        <v>0.86984126984126986</v>
      </c>
      <c r="T27" s="169">
        <v>0.75566991445953979</v>
      </c>
      <c r="U27" s="169">
        <v>0.68010292301358588</v>
      </c>
      <c r="V27" s="169">
        <v>0.20671206225680933</v>
      </c>
      <c r="W27" s="169">
        <v>0.27532467532467531</v>
      </c>
      <c r="X27" s="169">
        <v>0.27532467532467531</v>
      </c>
      <c r="Y27" s="18">
        <v>0.24779220779220779</v>
      </c>
      <c r="Z27" s="19">
        <v>19.863013698630137</v>
      </c>
      <c r="AA27" s="20">
        <v>92.219143013651887</v>
      </c>
      <c r="AB27" s="71">
        <v>0.651685393258427</v>
      </c>
      <c r="AC27" s="102">
        <v>14.172413793103448</v>
      </c>
      <c r="AD27" s="71">
        <v>0.72299999999999998</v>
      </c>
      <c r="AE27" s="71">
        <v>3.9E-2</v>
      </c>
      <c r="AF27" s="71">
        <v>5.2999999999999999E-2</v>
      </c>
      <c r="AG27" s="70">
        <v>0.41700000000000004</v>
      </c>
      <c r="AH27" s="20">
        <v>6.7</v>
      </c>
      <c r="AI27" s="20">
        <v>0.47058823529411764</v>
      </c>
      <c r="AJ27" s="76">
        <v>6.47</v>
      </c>
      <c r="AK27" s="21">
        <v>5</v>
      </c>
      <c r="AL27" s="21">
        <v>10</v>
      </c>
      <c r="AM27" s="21">
        <v>2</v>
      </c>
      <c r="AN27" s="21">
        <v>0</v>
      </c>
      <c r="AO27" s="21">
        <v>0</v>
      </c>
      <c r="AP27" s="21">
        <v>0</v>
      </c>
      <c r="AQ27" s="21">
        <v>9</v>
      </c>
      <c r="AR27" s="21">
        <v>7</v>
      </c>
      <c r="AS27" s="21">
        <v>10</v>
      </c>
      <c r="AT27" s="21">
        <v>10</v>
      </c>
      <c r="AU27" s="21">
        <v>0</v>
      </c>
      <c r="AV27" s="21">
        <v>0</v>
      </c>
      <c r="AW27" s="21">
        <v>4.2</v>
      </c>
      <c r="AX27" s="21">
        <v>4.2</v>
      </c>
      <c r="AY27" s="21">
        <v>1.35</v>
      </c>
      <c r="AZ27" s="130">
        <v>1.0125000000000002</v>
      </c>
      <c r="BA27" s="205"/>
      <c r="BB27" s="206">
        <v>1</v>
      </c>
      <c r="BC27" s="206"/>
      <c r="BD27" s="206"/>
      <c r="BE27" s="206"/>
      <c r="BF27" s="206"/>
      <c r="BG27" s="206"/>
      <c r="BH27" s="207"/>
      <c r="BI27" s="207"/>
      <c r="BJ27" s="207"/>
      <c r="BK27" s="206"/>
      <c r="BL27" s="206">
        <v>1</v>
      </c>
      <c r="BM27" s="208"/>
      <c r="BN27" s="59"/>
      <c r="BO27" s="210"/>
      <c r="BP27" s="210"/>
      <c r="BQ27" s="211"/>
      <c r="BR27" s="210"/>
      <c r="BS27" s="212"/>
      <c r="BT27" s="206">
        <v>1</v>
      </c>
      <c r="BU27" s="206"/>
      <c r="BV27" s="206"/>
      <c r="BW27" s="206"/>
      <c r="BX27" s="206"/>
      <c r="BY27" s="206"/>
      <c r="BZ27" s="207"/>
      <c r="CA27" s="207"/>
      <c r="CB27" s="207"/>
      <c r="CC27" s="206"/>
      <c r="CD27" s="206">
        <v>1</v>
      </c>
      <c r="CE27" s="208"/>
      <c r="CF27" s="59"/>
      <c r="CG27" s="210"/>
      <c r="CH27" s="210"/>
      <c r="CI27" s="213"/>
      <c r="CJ27" s="214"/>
      <c r="CK27" s="212"/>
      <c r="CL27" s="206">
        <v>1</v>
      </c>
      <c r="CM27" s="206"/>
      <c r="CN27" s="206"/>
      <c r="CO27" s="206"/>
      <c r="CP27" s="206"/>
      <c r="CQ27" s="206"/>
      <c r="CR27" s="215"/>
      <c r="CS27" s="215"/>
      <c r="CT27" s="206"/>
      <c r="CU27" s="206"/>
      <c r="CV27" s="206">
        <v>1</v>
      </c>
      <c r="CW27" s="208"/>
      <c r="CX27" s="59"/>
      <c r="CY27" s="210"/>
      <c r="CZ27" s="210"/>
      <c r="DA27" s="213"/>
      <c r="DB27" s="214"/>
      <c r="DC27" s="212">
        <v>2226</v>
      </c>
      <c r="DD27" s="206">
        <v>3470</v>
      </c>
      <c r="DE27" s="206">
        <v>17</v>
      </c>
      <c r="DF27" s="206">
        <v>7</v>
      </c>
      <c r="DG27" s="206">
        <v>290</v>
      </c>
      <c r="DH27" s="206">
        <v>179</v>
      </c>
      <c r="DI27" s="206">
        <v>69.400000000000006</v>
      </c>
      <c r="DJ27" s="207">
        <v>3.9</v>
      </c>
      <c r="DK27" s="207">
        <v>5.3</v>
      </c>
      <c r="DL27" s="207">
        <v>38.9</v>
      </c>
      <c r="DM27" s="206">
        <v>425</v>
      </c>
      <c r="DN27" s="206">
        <v>2056</v>
      </c>
      <c r="DO27" s="208">
        <v>63</v>
      </c>
      <c r="DP27" s="59">
        <v>6.7</v>
      </c>
      <c r="DQ27" s="210">
        <v>3</v>
      </c>
      <c r="DR27" s="210">
        <v>10</v>
      </c>
      <c r="DS27" s="213">
        <v>3.92</v>
      </c>
      <c r="DT27" s="214">
        <v>14</v>
      </c>
      <c r="DU27" s="212">
        <v>822</v>
      </c>
      <c r="DV27" s="206">
        <v>945</v>
      </c>
      <c r="DW27" s="206">
        <v>9</v>
      </c>
      <c r="DX27" s="206">
        <v>3</v>
      </c>
      <c r="DY27" s="206">
        <v>89</v>
      </c>
      <c r="DZ27" s="206">
        <v>58</v>
      </c>
      <c r="EA27" s="207">
        <v>72.3</v>
      </c>
      <c r="EB27" s="215">
        <v>3.2</v>
      </c>
      <c r="EC27" s="215">
        <v>6.4</v>
      </c>
      <c r="ED27" s="215">
        <v>41.7</v>
      </c>
      <c r="EE27" s="206">
        <v>106</v>
      </c>
      <c r="EF27" s="208">
        <v>385</v>
      </c>
      <c r="EG27" s="59">
        <v>17</v>
      </c>
      <c r="EH27" s="79">
        <v>6.2352941176470589</v>
      </c>
      <c r="EI27" s="59">
        <v>1</v>
      </c>
      <c r="EJ27" s="222">
        <v>8</v>
      </c>
      <c r="EK27" s="213">
        <v>6.47</v>
      </c>
      <c r="EL27" s="214">
        <v>3</v>
      </c>
      <c r="EM27" s="87">
        <v>3</v>
      </c>
      <c r="EN27" s="238">
        <v>274</v>
      </c>
      <c r="EO27" s="238">
        <v>3562</v>
      </c>
      <c r="EP27" s="238">
        <v>35.333333333333336</v>
      </c>
      <c r="EQ27" s="238">
        <v>459.33333333333337</v>
      </c>
      <c r="ES27" s="17"/>
    </row>
    <row r="28" spans="1:152" x14ac:dyDescent="0.2">
      <c r="A28" s="150">
        <v>26</v>
      </c>
      <c r="B28" s="151" t="s">
        <v>449</v>
      </c>
      <c r="C28" s="152">
        <v>2.8237499999999995</v>
      </c>
      <c r="D28" s="43" t="s">
        <v>454</v>
      </c>
      <c r="E28" s="14">
        <v>3</v>
      </c>
      <c r="F28" s="44">
        <v>37558</v>
      </c>
      <c r="G28" s="15">
        <v>22.92876712328767</v>
      </c>
      <c r="H28" s="15" t="s">
        <v>348</v>
      </c>
      <c r="I28" s="15">
        <v>23.509589041095889</v>
      </c>
      <c r="J28" s="15" t="s">
        <v>330</v>
      </c>
      <c r="K28" s="14">
        <v>72</v>
      </c>
      <c r="L28" s="14">
        <v>220</v>
      </c>
      <c r="M28" s="83">
        <v>4.7</v>
      </c>
      <c r="N28" s="220">
        <v>0</v>
      </c>
      <c r="O28" s="167">
        <v>0.38773669972948605</v>
      </c>
      <c r="P28" s="168">
        <v>0.60901118838826729</v>
      </c>
      <c r="Q28" s="168">
        <v>0.2242870874719641</v>
      </c>
      <c r="R28" s="168">
        <v>0.97964071856287427</v>
      </c>
      <c r="S28" s="168">
        <v>0.91806958473625144</v>
      </c>
      <c r="T28" s="169">
        <v>0.97964071856287427</v>
      </c>
      <c r="U28" s="169">
        <v>0.88167664670658685</v>
      </c>
      <c r="V28" s="169">
        <v>0.18752391886720246</v>
      </c>
      <c r="W28" s="169">
        <v>0.21473158551810237</v>
      </c>
      <c r="X28" s="169">
        <v>0.21473158551810237</v>
      </c>
      <c r="Y28" s="18">
        <v>0.19325842696629214</v>
      </c>
      <c r="Z28" s="19">
        <v>19.854794520547944</v>
      </c>
      <c r="AA28" s="20">
        <v>90.16982872445962</v>
      </c>
      <c r="AB28" s="71">
        <v>0.66666666666666663</v>
      </c>
      <c r="AC28" s="102">
        <v>12.393939393939394</v>
      </c>
      <c r="AD28" s="71">
        <v>0.77099999999999991</v>
      </c>
      <c r="AE28" s="71">
        <v>7.0999999999999994E-2</v>
      </c>
      <c r="AF28" s="71">
        <v>3.6000000000000004E-2</v>
      </c>
      <c r="AG28" s="70">
        <v>0.47100000000000003</v>
      </c>
      <c r="AH28" s="20">
        <v>7.166666666666667</v>
      </c>
      <c r="AI28" s="20">
        <v>0.33333333333333331</v>
      </c>
      <c r="AJ28" s="76">
        <v>4.38</v>
      </c>
      <c r="AK28" s="21">
        <v>5</v>
      </c>
      <c r="AL28" s="21">
        <v>4</v>
      </c>
      <c r="AM28" s="21">
        <v>7</v>
      </c>
      <c r="AN28" s="21">
        <v>6</v>
      </c>
      <c r="AO28" s="21">
        <v>4</v>
      </c>
      <c r="AP28" s="21">
        <v>4</v>
      </c>
      <c r="AQ28" s="21">
        <v>7</v>
      </c>
      <c r="AR28" s="21">
        <v>8</v>
      </c>
      <c r="AS28" s="21">
        <v>10</v>
      </c>
      <c r="AT28" s="21">
        <v>10</v>
      </c>
      <c r="AU28" s="21">
        <v>0</v>
      </c>
      <c r="AV28" s="21">
        <v>0</v>
      </c>
      <c r="AW28" s="21">
        <v>7.5299999999999994</v>
      </c>
      <c r="AX28" s="21">
        <v>5.6474999999999991</v>
      </c>
      <c r="AY28" s="21">
        <v>1.3125</v>
      </c>
      <c r="AZ28" s="130">
        <v>0</v>
      </c>
      <c r="BA28" s="205">
        <v>860</v>
      </c>
      <c r="BB28" s="206">
        <v>2218</v>
      </c>
      <c r="BC28" s="206">
        <v>7</v>
      </c>
      <c r="BD28" s="206">
        <v>3</v>
      </c>
      <c r="BE28" s="206">
        <v>118</v>
      </c>
      <c r="BF28" s="206">
        <v>81</v>
      </c>
      <c r="BG28" s="206">
        <v>78.2</v>
      </c>
      <c r="BH28" s="207">
        <v>6.6</v>
      </c>
      <c r="BI28" s="207">
        <v>4.4000000000000004</v>
      </c>
      <c r="BJ28" s="207">
        <v>64.3</v>
      </c>
      <c r="BK28" s="206">
        <v>140</v>
      </c>
      <c r="BL28" s="206">
        <v>1781</v>
      </c>
      <c r="BM28" s="208">
        <v>27</v>
      </c>
      <c r="BN28" s="59">
        <v>5.2</v>
      </c>
      <c r="BO28" s="210">
        <v>3</v>
      </c>
      <c r="BP28" s="210">
        <v>3</v>
      </c>
      <c r="BQ28" s="211">
        <v>2.2200000000000002</v>
      </c>
      <c r="BR28" s="210">
        <v>3</v>
      </c>
      <c r="BS28" s="212">
        <v>2014</v>
      </c>
      <c r="BT28" s="206">
        <v>3307</v>
      </c>
      <c r="BU28" s="206">
        <v>18</v>
      </c>
      <c r="BV28" s="206">
        <v>4</v>
      </c>
      <c r="BW28" s="206">
        <v>231</v>
      </c>
      <c r="BX28" s="206">
        <v>152</v>
      </c>
      <c r="BY28" s="206">
        <v>71.3</v>
      </c>
      <c r="BZ28" s="207">
        <v>6.4</v>
      </c>
      <c r="CA28" s="207">
        <v>3.3</v>
      </c>
      <c r="CB28" s="207">
        <v>47.4</v>
      </c>
      <c r="CC28" s="206">
        <v>438</v>
      </c>
      <c r="CD28" s="206">
        <v>2457</v>
      </c>
      <c r="CE28" s="208">
        <v>79</v>
      </c>
      <c r="CF28" s="59">
        <v>5.5</v>
      </c>
      <c r="CG28" s="210">
        <v>7</v>
      </c>
      <c r="CH28" s="210">
        <v>19</v>
      </c>
      <c r="CI28" s="213">
        <v>2.23</v>
      </c>
      <c r="CJ28" s="214">
        <v>15</v>
      </c>
      <c r="CK28" s="212">
        <v>700</v>
      </c>
      <c r="CL28" s="206">
        <v>3121</v>
      </c>
      <c r="CM28" s="206">
        <v>5</v>
      </c>
      <c r="CN28" s="206">
        <v>1</v>
      </c>
      <c r="CO28" s="206">
        <v>75</v>
      </c>
      <c r="CP28" s="206">
        <v>56</v>
      </c>
      <c r="CQ28" s="206">
        <v>79.2</v>
      </c>
      <c r="CR28" s="215">
        <v>3.8</v>
      </c>
      <c r="CS28" s="215">
        <v>2.2000000000000002</v>
      </c>
      <c r="CT28" s="206">
        <v>36.4</v>
      </c>
      <c r="CU28" s="206">
        <v>111</v>
      </c>
      <c r="CV28" s="206">
        <v>2758</v>
      </c>
      <c r="CW28" s="208">
        <v>26</v>
      </c>
      <c r="CX28" s="59">
        <v>4.3</v>
      </c>
      <c r="CY28" s="210">
        <v>0</v>
      </c>
      <c r="CZ28" s="210">
        <v>4</v>
      </c>
      <c r="DA28" s="213">
        <v>2.19</v>
      </c>
      <c r="DB28" s="214">
        <v>4</v>
      </c>
      <c r="DC28" s="212">
        <v>2454</v>
      </c>
      <c r="DD28" s="206">
        <v>2505</v>
      </c>
      <c r="DE28" s="206">
        <v>14</v>
      </c>
      <c r="DF28" s="206">
        <v>12</v>
      </c>
      <c r="DG28" s="206">
        <v>301</v>
      </c>
      <c r="DH28" s="206">
        <v>171</v>
      </c>
      <c r="DI28" s="206">
        <v>65.900000000000006</v>
      </c>
      <c r="DJ28" s="207">
        <v>7.1</v>
      </c>
      <c r="DK28" s="207">
        <v>4.3</v>
      </c>
      <c r="DL28" s="207">
        <v>44.3</v>
      </c>
      <c r="DM28" s="206">
        <v>490</v>
      </c>
      <c r="DN28" s="206">
        <v>2613</v>
      </c>
      <c r="DO28" s="208">
        <v>95</v>
      </c>
      <c r="DP28" s="59">
        <v>5.2</v>
      </c>
      <c r="DQ28" s="210">
        <v>6</v>
      </c>
      <c r="DR28" s="210">
        <v>27</v>
      </c>
      <c r="DS28" s="213">
        <v>2.95</v>
      </c>
      <c r="DT28" s="214">
        <v>19</v>
      </c>
      <c r="DU28" s="212">
        <v>818</v>
      </c>
      <c r="DV28" s="206">
        <v>891</v>
      </c>
      <c r="DW28" s="206">
        <v>12</v>
      </c>
      <c r="DX28" s="206">
        <v>2</v>
      </c>
      <c r="DY28" s="206">
        <v>99</v>
      </c>
      <c r="DZ28" s="206">
        <v>66</v>
      </c>
      <c r="EA28" s="207">
        <v>77.099999999999994</v>
      </c>
      <c r="EB28" s="215">
        <v>4.9000000000000004</v>
      </c>
      <c r="EC28" s="215">
        <v>3.6</v>
      </c>
      <c r="ED28" s="215">
        <v>47.1</v>
      </c>
      <c r="EE28" s="206">
        <v>172</v>
      </c>
      <c r="EF28" s="208">
        <v>801</v>
      </c>
      <c r="EG28" s="59">
        <v>24</v>
      </c>
      <c r="EH28" s="79">
        <v>7.166666666666667</v>
      </c>
      <c r="EI28" s="59">
        <v>1</v>
      </c>
      <c r="EJ28" s="222">
        <v>8</v>
      </c>
      <c r="EK28" s="213">
        <v>4.38</v>
      </c>
      <c r="EL28" s="214">
        <v>8</v>
      </c>
      <c r="EM28" s="87">
        <v>4</v>
      </c>
      <c r="EN28" s="238">
        <v>204.5</v>
      </c>
      <c r="EO28" s="238">
        <v>2658.5</v>
      </c>
      <c r="EP28" s="238">
        <v>43</v>
      </c>
      <c r="EQ28" s="238">
        <v>559</v>
      </c>
      <c r="ES28" s="17"/>
    </row>
    <row r="29" spans="1:152" x14ac:dyDescent="0.2">
      <c r="A29" s="150">
        <v>27</v>
      </c>
      <c r="B29" s="151" t="s">
        <v>452</v>
      </c>
      <c r="C29" s="152">
        <v>2.5078125</v>
      </c>
      <c r="D29" s="43" t="s">
        <v>102</v>
      </c>
      <c r="E29" s="14">
        <v>2</v>
      </c>
      <c r="F29" s="44">
        <v>38607</v>
      </c>
      <c r="G29" s="15">
        <v>20.054794520547944</v>
      </c>
      <c r="H29" s="15" t="s">
        <v>336</v>
      </c>
      <c r="I29" s="15">
        <v>20.635616438356163</v>
      </c>
      <c r="J29" s="15" t="s">
        <v>328</v>
      </c>
      <c r="K29" s="14">
        <v>75</v>
      </c>
      <c r="L29" s="14">
        <v>217</v>
      </c>
      <c r="M29" s="83">
        <v>4.7</v>
      </c>
      <c r="N29" s="220">
        <v>0</v>
      </c>
      <c r="O29" s="167">
        <v>0</v>
      </c>
      <c r="P29" s="168">
        <v>0</v>
      </c>
      <c r="Q29" s="168">
        <v>9.8157560355781451E-2</v>
      </c>
      <c r="R29" s="168">
        <v>0.92281238058846005</v>
      </c>
      <c r="S29" s="168">
        <v>0.98524404086265605</v>
      </c>
      <c r="T29" s="169">
        <v>0.95402821072555799</v>
      </c>
      <c r="U29" s="169">
        <v>0.95402821072555799</v>
      </c>
      <c r="V29" s="169">
        <v>0.23072252580449301</v>
      </c>
      <c r="W29" s="169">
        <v>0.32751091703056767</v>
      </c>
      <c r="X29" s="169">
        <v>0.32751091703056767</v>
      </c>
      <c r="Y29" s="18">
        <v>0.32751091703056767</v>
      </c>
      <c r="Z29" s="19">
        <v>18.983561643835618</v>
      </c>
      <c r="AA29" s="20">
        <v>88.940240150944263</v>
      </c>
      <c r="AB29" s="71">
        <v>0.68627450980392157</v>
      </c>
      <c r="AC29" s="102">
        <v>12.4</v>
      </c>
      <c r="AD29" s="71">
        <v>0.747</v>
      </c>
      <c r="AE29" s="71">
        <v>3.7999999999999999E-2</v>
      </c>
      <c r="AF29" s="71">
        <v>2.3E-2</v>
      </c>
      <c r="AG29" s="70">
        <v>0.42</v>
      </c>
      <c r="AH29" s="20">
        <v>7.7586206896551726</v>
      </c>
      <c r="AI29" s="20">
        <v>0.41379310344827586</v>
      </c>
      <c r="AJ29" s="76">
        <v>4.72</v>
      </c>
      <c r="AK29" s="21">
        <v>8</v>
      </c>
      <c r="AL29" s="21">
        <v>4</v>
      </c>
      <c r="AM29" s="21">
        <v>4</v>
      </c>
      <c r="AN29" s="21">
        <v>0</v>
      </c>
      <c r="AO29" s="21">
        <v>9</v>
      </c>
      <c r="AP29" s="21">
        <v>0</v>
      </c>
      <c r="AQ29" s="21">
        <v>10</v>
      </c>
      <c r="AR29" s="21">
        <v>9</v>
      </c>
      <c r="AS29" s="21">
        <v>10</v>
      </c>
      <c r="AT29" s="21">
        <v>10</v>
      </c>
      <c r="AU29" s="21">
        <v>0</v>
      </c>
      <c r="AV29" s="21">
        <v>0</v>
      </c>
      <c r="AW29" s="21">
        <v>5.05</v>
      </c>
      <c r="AX29" s="21">
        <v>5.05</v>
      </c>
      <c r="AY29" s="21">
        <v>1.4624999999999999</v>
      </c>
      <c r="AZ29" s="130">
        <v>0.73124999999999996</v>
      </c>
      <c r="BA29" s="205"/>
      <c r="BB29" s="206">
        <v>1</v>
      </c>
      <c r="BC29" s="206"/>
      <c r="BD29" s="206"/>
      <c r="BE29" s="206"/>
      <c r="BF29" s="206"/>
      <c r="BG29" s="206"/>
      <c r="BH29" s="207"/>
      <c r="BI29" s="207"/>
      <c r="BJ29" s="207"/>
      <c r="BK29" s="206"/>
      <c r="BL29" s="206">
        <v>1</v>
      </c>
      <c r="BM29" s="208"/>
      <c r="BN29" s="59"/>
      <c r="BO29" s="210"/>
      <c r="BP29" s="210"/>
      <c r="BQ29" s="211"/>
      <c r="BR29" s="210"/>
      <c r="BS29" s="212"/>
      <c r="BT29" s="206">
        <v>1</v>
      </c>
      <c r="BU29" s="206"/>
      <c r="BV29" s="206"/>
      <c r="BW29" s="206"/>
      <c r="BX29" s="206"/>
      <c r="BY29" s="206"/>
      <c r="BZ29" s="207"/>
      <c r="CA29" s="207"/>
      <c r="CB29" s="207"/>
      <c r="CC29" s="206"/>
      <c r="CD29" s="206">
        <v>1</v>
      </c>
      <c r="CE29" s="208"/>
      <c r="CF29" s="59"/>
      <c r="CG29" s="210"/>
      <c r="CH29" s="210"/>
      <c r="CI29" s="213"/>
      <c r="CJ29" s="214"/>
      <c r="CK29" s="212">
        <v>309</v>
      </c>
      <c r="CL29" s="206">
        <v>3148</v>
      </c>
      <c r="CM29" s="206">
        <v>4</v>
      </c>
      <c r="CN29" s="206">
        <v>0</v>
      </c>
      <c r="CO29" s="206">
        <v>35</v>
      </c>
      <c r="CP29" s="206">
        <v>24</v>
      </c>
      <c r="CQ29" s="206">
        <v>73.5</v>
      </c>
      <c r="CR29" s="215">
        <v>5.4</v>
      </c>
      <c r="CS29" s="215">
        <v>2.2999999999999998</v>
      </c>
      <c r="CT29" s="206">
        <v>33.299999999999997</v>
      </c>
      <c r="CU29" s="206">
        <v>101</v>
      </c>
      <c r="CV29" s="206">
        <v>2337</v>
      </c>
      <c r="CW29" s="208">
        <v>16</v>
      </c>
      <c r="CX29" s="59">
        <v>6.3</v>
      </c>
      <c r="CY29" s="210">
        <v>3</v>
      </c>
      <c r="CZ29" s="210">
        <v>2</v>
      </c>
      <c r="DA29" s="213">
        <v>2</v>
      </c>
      <c r="DB29" s="214">
        <v>4</v>
      </c>
      <c r="DC29" s="212">
        <v>2415</v>
      </c>
      <c r="DD29" s="206">
        <v>2617</v>
      </c>
      <c r="DE29" s="206">
        <v>13</v>
      </c>
      <c r="DF29" s="206">
        <v>11</v>
      </c>
      <c r="DG29" s="206">
        <v>324</v>
      </c>
      <c r="DH29" s="206">
        <v>192</v>
      </c>
      <c r="DI29" s="206">
        <v>68.2</v>
      </c>
      <c r="DJ29" s="207">
        <v>3.8</v>
      </c>
      <c r="DK29" s="207">
        <v>5.0999999999999996</v>
      </c>
      <c r="DL29" s="207">
        <v>42</v>
      </c>
      <c r="DM29" s="206">
        <v>380</v>
      </c>
      <c r="DN29" s="206">
        <v>1647</v>
      </c>
      <c r="DO29" s="208">
        <v>78</v>
      </c>
      <c r="DP29" s="59">
        <v>4.9000000000000004</v>
      </c>
      <c r="DQ29" s="210">
        <v>3</v>
      </c>
      <c r="DR29" s="210">
        <v>30</v>
      </c>
      <c r="DS29" s="213">
        <v>3.58</v>
      </c>
      <c r="DT29" s="214">
        <v>14</v>
      </c>
      <c r="DU29" s="212">
        <v>868</v>
      </c>
      <c r="DV29" s="206">
        <v>881</v>
      </c>
      <c r="DW29" s="206">
        <v>9</v>
      </c>
      <c r="DX29" s="206">
        <v>1</v>
      </c>
      <c r="DY29" s="206">
        <v>102</v>
      </c>
      <c r="DZ29" s="206">
        <v>70</v>
      </c>
      <c r="EA29" s="207">
        <v>74.7</v>
      </c>
      <c r="EB29" s="215">
        <v>2.7</v>
      </c>
      <c r="EC29" s="215">
        <v>2.2999999999999998</v>
      </c>
      <c r="ED29" s="215">
        <v>35</v>
      </c>
      <c r="EE29" s="206">
        <v>225</v>
      </c>
      <c r="EF29" s="208">
        <v>687</v>
      </c>
      <c r="EG29" s="59">
        <v>29</v>
      </c>
      <c r="EH29" s="79">
        <v>7.7586206896551726</v>
      </c>
      <c r="EI29" s="59">
        <v>2</v>
      </c>
      <c r="EJ29" s="222">
        <v>12</v>
      </c>
      <c r="EK29" s="213">
        <v>4.72</v>
      </c>
      <c r="EL29" s="214">
        <v>9</v>
      </c>
      <c r="EM29" s="87">
        <v>4</v>
      </c>
      <c r="EN29" s="238">
        <v>217</v>
      </c>
      <c r="EO29" s="238">
        <v>2821</v>
      </c>
      <c r="EP29" s="238">
        <v>56.25</v>
      </c>
      <c r="EQ29" s="238">
        <v>731.25</v>
      </c>
      <c r="ES29" s="17"/>
    </row>
    <row r="30" spans="1:152" x14ac:dyDescent="0.2">
      <c r="A30" s="150">
        <v>28</v>
      </c>
      <c r="B30" s="151" t="s">
        <v>421</v>
      </c>
      <c r="C30" s="152">
        <v>2.4281250000000001</v>
      </c>
      <c r="D30" s="43" t="s">
        <v>112</v>
      </c>
      <c r="E30" s="14">
        <v>2</v>
      </c>
      <c r="F30" s="44">
        <v>38232</v>
      </c>
      <c r="G30" s="15">
        <v>21.082191780821919</v>
      </c>
      <c r="H30" s="15" t="s">
        <v>371</v>
      </c>
      <c r="I30" s="15">
        <v>21.663013698630138</v>
      </c>
      <c r="J30" s="15" t="s">
        <v>328</v>
      </c>
      <c r="K30" s="14">
        <v>78</v>
      </c>
      <c r="L30" s="14">
        <v>215</v>
      </c>
      <c r="M30" s="83">
        <v>4.7</v>
      </c>
      <c r="N30" s="220">
        <v>0</v>
      </c>
      <c r="O30" s="167">
        <v>0</v>
      </c>
      <c r="P30" s="168">
        <v>0</v>
      </c>
      <c r="Q30" s="168">
        <v>9.9304237824161923E-2</v>
      </c>
      <c r="R30" s="168">
        <v>0.91026086956521735</v>
      </c>
      <c r="S30" s="168">
        <v>1</v>
      </c>
      <c r="T30" s="169">
        <v>0.95513043478260862</v>
      </c>
      <c r="U30" s="169">
        <v>0.95513043478260862</v>
      </c>
      <c r="V30" s="169">
        <v>0.15402075226977952</v>
      </c>
      <c r="W30" s="169">
        <v>0.43811881188118812</v>
      </c>
      <c r="X30" s="169">
        <v>0.43811881188118812</v>
      </c>
      <c r="Y30" s="18">
        <v>0.43811881188118812</v>
      </c>
      <c r="Z30" s="19">
        <v>20.010958904109589</v>
      </c>
      <c r="AA30" s="20">
        <v>88.120514435267353</v>
      </c>
      <c r="AB30" s="71">
        <v>0.64</v>
      </c>
      <c r="AC30" s="102">
        <v>9.703125</v>
      </c>
      <c r="AD30" s="71">
        <v>0.72</v>
      </c>
      <c r="AE30" s="71">
        <v>4.8000000000000001E-2</v>
      </c>
      <c r="AF30" s="71">
        <v>1.6E-2</v>
      </c>
      <c r="AG30" s="70">
        <v>0.38</v>
      </c>
      <c r="AH30" s="20">
        <v>7.375</v>
      </c>
      <c r="AI30" s="20">
        <v>0.375</v>
      </c>
      <c r="AJ30" s="76">
        <v>4.46</v>
      </c>
      <c r="AK30" s="21">
        <v>5</v>
      </c>
      <c r="AL30" s="21">
        <v>0</v>
      </c>
      <c r="AM30" s="21">
        <v>2</v>
      </c>
      <c r="AN30" s="21">
        <v>1</v>
      </c>
      <c r="AO30" s="21">
        <v>10</v>
      </c>
      <c r="AP30" s="21">
        <v>0</v>
      </c>
      <c r="AQ30" s="21">
        <v>10</v>
      </c>
      <c r="AR30" s="21">
        <v>8</v>
      </c>
      <c r="AS30" s="21">
        <v>10</v>
      </c>
      <c r="AT30" s="21">
        <v>10</v>
      </c>
      <c r="AU30" s="21">
        <v>0</v>
      </c>
      <c r="AV30" s="21">
        <v>0</v>
      </c>
      <c r="AW30" s="21">
        <v>3.5</v>
      </c>
      <c r="AX30" s="21">
        <v>3.5</v>
      </c>
      <c r="AY30" s="21">
        <v>1.425</v>
      </c>
      <c r="AZ30" s="130">
        <v>0.71250000000000002</v>
      </c>
      <c r="BA30" s="205"/>
      <c r="BB30" s="206">
        <v>1</v>
      </c>
      <c r="BC30" s="206"/>
      <c r="BD30" s="206"/>
      <c r="BE30" s="206"/>
      <c r="BF30" s="206"/>
      <c r="BG30" s="206"/>
      <c r="BH30" s="207"/>
      <c r="BI30" s="207"/>
      <c r="BJ30" s="207"/>
      <c r="BK30" s="206"/>
      <c r="BL30" s="206">
        <v>1</v>
      </c>
      <c r="BM30" s="208"/>
      <c r="BN30" s="59"/>
      <c r="BO30" s="210"/>
      <c r="BP30" s="210"/>
      <c r="BQ30" s="211"/>
      <c r="BR30" s="210"/>
      <c r="BS30" s="212"/>
      <c r="BT30" s="206">
        <v>1</v>
      </c>
      <c r="BU30" s="206"/>
      <c r="BV30" s="206"/>
      <c r="BW30" s="206"/>
      <c r="BX30" s="206"/>
      <c r="BY30" s="206"/>
      <c r="BZ30" s="207"/>
      <c r="CA30" s="207"/>
      <c r="CB30" s="207"/>
      <c r="CC30" s="206"/>
      <c r="CD30" s="206">
        <v>1</v>
      </c>
      <c r="CE30" s="208"/>
      <c r="CF30" s="59"/>
      <c r="CG30" s="210"/>
      <c r="CH30" s="210"/>
      <c r="CI30" s="213"/>
      <c r="CJ30" s="214"/>
      <c r="CK30" s="212">
        <v>314</v>
      </c>
      <c r="CL30" s="206">
        <v>3162</v>
      </c>
      <c r="CM30" s="206">
        <v>2</v>
      </c>
      <c r="CN30" s="206">
        <v>0</v>
      </c>
      <c r="CO30" s="206">
        <v>45</v>
      </c>
      <c r="CP30" s="206">
        <v>28</v>
      </c>
      <c r="CQ30" s="206">
        <v>76.7</v>
      </c>
      <c r="CR30" s="215">
        <v>4.4000000000000004</v>
      </c>
      <c r="CS30" s="215">
        <v>0</v>
      </c>
      <c r="CT30" s="206">
        <v>50</v>
      </c>
      <c r="CU30" s="206">
        <v>99</v>
      </c>
      <c r="CV30" s="206">
        <v>2808</v>
      </c>
      <c r="CW30" s="208">
        <v>13</v>
      </c>
      <c r="CX30" s="59">
        <v>7.6</v>
      </c>
      <c r="CY30" s="210">
        <v>3</v>
      </c>
      <c r="CZ30" s="210">
        <v>4</v>
      </c>
      <c r="DA30" s="213">
        <v>3.38</v>
      </c>
      <c r="DB30" s="214">
        <v>4</v>
      </c>
      <c r="DC30" s="212">
        <v>2617</v>
      </c>
      <c r="DD30" s="206">
        <v>2875</v>
      </c>
      <c r="DE30" s="206">
        <v>19</v>
      </c>
      <c r="DF30" s="206">
        <v>5</v>
      </c>
      <c r="DG30" s="206">
        <v>335</v>
      </c>
      <c r="DH30" s="206">
        <v>213</v>
      </c>
      <c r="DI30" s="206">
        <v>72</v>
      </c>
      <c r="DJ30" s="207">
        <v>4.8</v>
      </c>
      <c r="DK30" s="207">
        <v>2.5</v>
      </c>
      <c r="DL30" s="207">
        <v>38</v>
      </c>
      <c r="DM30" s="206">
        <v>475</v>
      </c>
      <c r="DN30" s="206">
        <v>3084</v>
      </c>
      <c r="DO30" s="208">
        <v>85</v>
      </c>
      <c r="DP30" s="59">
        <v>5.6</v>
      </c>
      <c r="DQ30" s="210">
        <v>3</v>
      </c>
      <c r="DR30" s="210">
        <v>12</v>
      </c>
      <c r="DS30" s="213">
        <v>3.59</v>
      </c>
      <c r="DT30" s="214">
        <v>15</v>
      </c>
      <c r="DU30" s="212">
        <v>621</v>
      </c>
      <c r="DV30" s="206">
        <v>621</v>
      </c>
      <c r="DW30" s="206">
        <v>3</v>
      </c>
      <c r="DX30" s="206">
        <v>3</v>
      </c>
      <c r="DY30" s="206">
        <v>100</v>
      </c>
      <c r="DZ30" s="206">
        <v>64</v>
      </c>
      <c r="EA30" s="207">
        <v>71.7</v>
      </c>
      <c r="EB30" s="215">
        <v>1</v>
      </c>
      <c r="EC30" s="215">
        <v>1.6</v>
      </c>
      <c r="ED30" s="215">
        <v>25</v>
      </c>
      <c r="EE30" s="206">
        <v>177</v>
      </c>
      <c r="EF30" s="208">
        <v>404</v>
      </c>
      <c r="EG30" s="59">
        <v>24</v>
      </c>
      <c r="EH30" s="79">
        <v>7.375</v>
      </c>
      <c r="EI30" s="59">
        <v>1</v>
      </c>
      <c r="EJ30" s="222">
        <v>9</v>
      </c>
      <c r="EK30" s="213">
        <v>4.46</v>
      </c>
      <c r="EL30" s="214">
        <v>6</v>
      </c>
      <c r="EM30" s="87">
        <v>3</v>
      </c>
      <c r="EN30" s="238">
        <v>207</v>
      </c>
      <c r="EO30" s="238">
        <v>2691</v>
      </c>
      <c r="EP30" s="238">
        <v>59</v>
      </c>
      <c r="EQ30" s="238">
        <v>767</v>
      </c>
      <c r="ES30" s="17"/>
    </row>
    <row r="31" spans="1:152" x14ac:dyDescent="0.2">
      <c r="A31" s="150">
        <v>29</v>
      </c>
      <c r="B31" s="151" t="s">
        <v>444</v>
      </c>
      <c r="C31" s="152">
        <v>2.1643749999999997</v>
      </c>
      <c r="D31" s="43" t="s">
        <v>101</v>
      </c>
      <c r="E31" s="14">
        <v>1</v>
      </c>
      <c r="F31" s="44">
        <v>38232</v>
      </c>
      <c r="G31" s="15">
        <v>21.082191780821919</v>
      </c>
      <c r="H31" s="15" t="s">
        <v>336</v>
      </c>
      <c r="I31" s="15">
        <v>21.663013698630138</v>
      </c>
      <c r="J31" s="15" t="s">
        <v>328</v>
      </c>
      <c r="K31" s="14">
        <v>73</v>
      </c>
      <c r="L31" s="14">
        <v>211</v>
      </c>
      <c r="M31" s="83">
        <v>4.7</v>
      </c>
      <c r="N31" s="220">
        <v>0</v>
      </c>
      <c r="O31" s="167">
        <v>0</v>
      </c>
      <c r="P31" s="168">
        <v>0</v>
      </c>
      <c r="Q31" s="168">
        <v>0.13189675586076249</v>
      </c>
      <c r="R31" s="168">
        <v>0.61679790026246717</v>
      </c>
      <c r="S31" s="168">
        <v>0.97300944669365719</v>
      </c>
      <c r="T31" s="169">
        <v>0.79490367347806212</v>
      </c>
      <c r="U31" s="169">
        <v>0.79490367347806212</v>
      </c>
      <c r="V31" s="169">
        <v>0.28086021505376346</v>
      </c>
      <c r="W31" s="169">
        <v>0.30078563411896747</v>
      </c>
      <c r="X31" s="169">
        <v>0.30078563411896747</v>
      </c>
      <c r="Y31" s="18">
        <v>0.30078563411896747</v>
      </c>
      <c r="Z31" s="19">
        <v>20.010958904109589</v>
      </c>
      <c r="AA31" s="20">
        <v>86.481063003913548</v>
      </c>
      <c r="AB31" s="71">
        <v>0.68316831683168322</v>
      </c>
      <c r="AC31" s="102">
        <v>10.44927536231884</v>
      </c>
      <c r="AD31" s="71">
        <v>0.7659999999999999</v>
      </c>
      <c r="AE31" s="71">
        <v>2.8999999999999998E-2</v>
      </c>
      <c r="AF31" s="71">
        <v>2.1000000000000001E-2</v>
      </c>
      <c r="AG31" s="70">
        <v>0.46200000000000002</v>
      </c>
      <c r="AH31" s="20">
        <v>6.2325581395348841</v>
      </c>
      <c r="AI31" s="20">
        <v>0.30232558139534882</v>
      </c>
      <c r="AJ31" s="76">
        <v>3.53</v>
      </c>
      <c r="AK31" s="21">
        <v>5</v>
      </c>
      <c r="AL31" s="21">
        <v>0</v>
      </c>
      <c r="AM31" s="21">
        <v>6</v>
      </c>
      <c r="AN31" s="21">
        <v>0</v>
      </c>
      <c r="AO31" s="21">
        <v>9</v>
      </c>
      <c r="AP31" s="21">
        <v>3</v>
      </c>
      <c r="AQ31" s="21">
        <v>10</v>
      </c>
      <c r="AR31" s="21">
        <v>6</v>
      </c>
      <c r="AS31" s="21">
        <v>10</v>
      </c>
      <c r="AT31" s="21">
        <v>8</v>
      </c>
      <c r="AU31" s="21">
        <v>0</v>
      </c>
      <c r="AV31" s="21">
        <v>0</v>
      </c>
      <c r="AW31" s="21">
        <v>5.01</v>
      </c>
      <c r="AX31" s="21">
        <v>5.01</v>
      </c>
      <c r="AY31" s="21">
        <v>1.2749999999999999</v>
      </c>
      <c r="AZ31" s="130">
        <v>0.63749999999999996</v>
      </c>
      <c r="BA31" s="205"/>
      <c r="BB31" s="206">
        <v>1</v>
      </c>
      <c r="BC31" s="206"/>
      <c r="BD31" s="206"/>
      <c r="BE31" s="206"/>
      <c r="BF31" s="206"/>
      <c r="BG31" s="206"/>
      <c r="BH31" s="207"/>
      <c r="BI31" s="207"/>
      <c r="BJ31" s="207"/>
      <c r="BK31" s="206"/>
      <c r="BL31" s="206">
        <v>1</v>
      </c>
      <c r="BM31" s="208"/>
      <c r="BN31" s="59"/>
      <c r="BO31" s="210"/>
      <c r="BP31" s="210"/>
      <c r="BQ31" s="211"/>
      <c r="BR31" s="210"/>
      <c r="BS31" s="212"/>
      <c r="BT31" s="206">
        <v>1</v>
      </c>
      <c r="BU31" s="206"/>
      <c r="BV31" s="206"/>
      <c r="BW31" s="206"/>
      <c r="BX31" s="206"/>
      <c r="BY31" s="206"/>
      <c r="BZ31" s="207"/>
      <c r="CA31" s="207"/>
      <c r="CB31" s="207"/>
      <c r="CC31" s="206"/>
      <c r="CD31" s="206">
        <v>1</v>
      </c>
      <c r="CE31" s="208"/>
      <c r="CF31" s="59"/>
      <c r="CG31" s="210"/>
      <c r="CH31" s="210"/>
      <c r="CI31" s="213"/>
      <c r="CJ31" s="214"/>
      <c r="CK31" s="212">
        <v>557</v>
      </c>
      <c r="CL31" s="206">
        <v>4223</v>
      </c>
      <c r="CM31" s="206">
        <v>4</v>
      </c>
      <c r="CN31" s="206">
        <v>3</v>
      </c>
      <c r="CO31" s="206">
        <v>69</v>
      </c>
      <c r="CP31" s="206">
        <v>44</v>
      </c>
      <c r="CQ31" s="206">
        <v>75</v>
      </c>
      <c r="CR31" s="215">
        <v>5.2</v>
      </c>
      <c r="CS31" s="215">
        <v>5.8</v>
      </c>
      <c r="CT31" s="206">
        <v>30</v>
      </c>
      <c r="CU31" s="206">
        <v>124</v>
      </c>
      <c r="CV31" s="206">
        <v>2490</v>
      </c>
      <c r="CW31" s="208">
        <v>33</v>
      </c>
      <c r="CX31" s="59">
        <v>3.8</v>
      </c>
      <c r="CY31" s="210">
        <v>1</v>
      </c>
      <c r="CZ31" s="210">
        <v>5</v>
      </c>
      <c r="DA31" s="213">
        <v>2.12</v>
      </c>
      <c r="DB31" s="214">
        <v>6</v>
      </c>
      <c r="DC31" s="212">
        <v>1410</v>
      </c>
      <c r="DD31" s="206">
        <v>2286</v>
      </c>
      <c r="DE31" s="206">
        <v>12</v>
      </c>
      <c r="DF31" s="206">
        <v>3</v>
      </c>
      <c r="DG31" s="206">
        <v>246</v>
      </c>
      <c r="DH31" s="206">
        <v>154</v>
      </c>
      <c r="DI31" s="206">
        <v>72.5</v>
      </c>
      <c r="DJ31" s="207">
        <v>2.7</v>
      </c>
      <c r="DK31" s="207">
        <v>2.2999999999999998</v>
      </c>
      <c r="DL31" s="207">
        <v>26.7</v>
      </c>
      <c r="DM31" s="206">
        <v>653</v>
      </c>
      <c r="DN31" s="206">
        <v>2325</v>
      </c>
      <c r="DO31" s="208">
        <v>118</v>
      </c>
      <c r="DP31" s="59">
        <v>5.5</v>
      </c>
      <c r="DQ31" s="210">
        <v>3</v>
      </c>
      <c r="DR31" s="210">
        <v>18</v>
      </c>
      <c r="DS31" s="213">
        <v>3.53</v>
      </c>
      <c r="DT31" s="214">
        <v>24</v>
      </c>
      <c r="DU31" s="212">
        <v>721</v>
      </c>
      <c r="DV31" s="206">
        <v>741</v>
      </c>
      <c r="DW31" s="206">
        <v>5</v>
      </c>
      <c r="DX31" s="206">
        <v>0</v>
      </c>
      <c r="DY31" s="206">
        <v>101</v>
      </c>
      <c r="DZ31" s="206">
        <v>69</v>
      </c>
      <c r="EA31" s="207">
        <v>76.599999999999994</v>
      </c>
      <c r="EB31" s="215">
        <v>2.9</v>
      </c>
      <c r="EC31" s="215">
        <v>2.1</v>
      </c>
      <c r="ED31" s="215">
        <v>46.2</v>
      </c>
      <c r="EE31" s="206">
        <v>268</v>
      </c>
      <c r="EF31" s="208">
        <v>891</v>
      </c>
      <c r="EG31" s="59">
        <v>43</v>
      </c>
      <c r="EH31" s="79">
        <v>6.2325581395348841</v>
      </c>
      <c r="EI31" s="59">
        <v>4</v>
      </c>
      <c r="EJ31" s="222">
        <v>13</v>
      </c>
      <c r="EK31" s="213">
        <v>2.58</v>
      </c>
      <c r="EL31" s="214">
        <v>10</v>
      </c>
      <c r="EM31" s="87">
        <v>4</v>
      </c>
      <c r="EN31" s="238">
        <v>180.25</v>
      </c>
      <c r="EO31" s="238">
        <v>2343.25</v>
      </c>
      <c r="EP31" s="238">
        <v>67</v>
      </c>
      <c r="EQ31" s="238">
        <v>871</v>
      </c>
      <c r="ES31" s="17"/>
    </row>
    <row r="32" spans="1:152" x14ac:dyDescent="0.2">
      <c r="A32" s="150">
        <v>30</v>
      </c>
      <c r="B32" s="151" t="s">
        <v>450</v>
      </c>
      <c r="C32" s="152">
        <v>2.0949999999999998</v>
      </c>
      <c r="D32" s="43" t="s">
        <v>107</v>
      </c>
      <c r="E32" s="14">
        <v>4</v>
      </c>
      <c r="F32" s="44">
        <v>37344</v>
      </c>
      <c r="G32" s="15">
        <v>23.515068493150686</v>
      </c>
      <c r="H32" s="15" t="s">
        <v>348</v>
      </c>
      <c r="I32" s="15">
        <v>24.095890410958905</v>
      </c>
      <c r="J32" s="15" t="s">
        <v>331</v>
      </c>
      <c r="K32" s="14">
        <v>74</v>
      </c>
      <c r="L32" s="14">
        <v>210</v>
      </c>
      <c r="M32" s="83">
        <v>4.7</v>
      </c>
      <c r="N32" s="220">
        <v>0</v>
      </c>
      <c r="O32" s="167">
        <v>2.0670391061452513E-2</v>
      </c>
      <c r="P32" s="168">
        <v>3.3858603066439522E-2</v>
      </c>
      <c r="Q32" s="168">
        <v>0.1573111573111573</v>
      </c>
      <c r="R32" s="168">
        <v>0.67140974967061928</v>
      </c>
      <c r="S32" s="168">
        <v>0.88803088803088803</v>
      </c>
      <c r="T32" s="169">
        <v>0.77972031885075366</v>
      </c>
      <c r="U32" s="169">
        <v>0.70174828696567826</v>
      </c>
      <c r="V32" s="169">
        <v>1.3969732246798603E-2</v>
      </c>
      <c r="W32" s="169">
        <v>3.5294117647058823E-2</v>
      </c>
      <c r="X32" s="169">
        <v>3.5294117647058823E-2</v>
      </c>
      <c r="Y32" s="18">
        <v>3.1764705882352945E-2</v>
      </c>
      <c r="Z32" s="19">
        <v>22.443835616438356</v>
      </c>
      <c r="AA32" s="20">
        <v>86.0712001460751</v>
      </c>
      <c r="AB32" s="71">
        <v>0.67088607594936711</v>
      </c>
      <c r="AC32" s="102">
        <v>13.018867924528301</v>
      </c>
      <c r="AD32" s="71">
        <v>0.75700000000000001</v>
      </c>
      <c r="AE32" s="71">
        <v>3.4000000000000002E-2</v>
      </c>
      <c r="AF32" s="71">
        <v>0.02</v>
      </c>
      <c r="AG32" s="70">
        <v>0.436</v>
      </c>
      <c r="AH32" s="20">
        <v>6</v>
      </c>
      <c r="AI32" s="20">
        <v>8.3333333333333329E-2</v>
      </c>
      <c r="AJ32" s="76">
        <v>2.08</v>
      </c>
      <c r="AK32" s="21">
        <v>0</v>
      </c>
      <c r="AL32" s="21">
        <v>7</v>
      </c>
      <c r="AM32" s="21">
        <v>5</v>
      </c>
      <c r="AN32" s="21">
        <v>0</v>
      </c>
      <c r="AO32" s="21">
        <v>10</v>
      </c>
      <c r="AP32" s="21">
        <v>1</v>
      </c>
      <c r="AQ32" s="21">
        <v>1</v>
      </c>
      <c r="AR32" s="21">
        <v>6</v>
      </c>
      <c r="AS32" s="21">
        <v>0</v>
      </c>
      <c r="AT32" s="21">
        <v>3</v>
      </c>
      <c r="AU32" s="21">
        <v>0</v>
      </c>
      <c r="AV32" s="21">
        <v>0</v>
      </c>
      <c r="AW32" s="21">
        <v>6.92</v>
      </c>
      <c r="AX32" s="21">
        <v>5.1899999999999995</v>
      </c>
      <c r="AY32" s="21">
        <v>0.375</v>
      </c>
      <c r="AZ32" s="130">
        <v>0</v>
      </c>
      <c r="BA32" s="205">
        <v>74</v>
      </c>
      <c r="BB32" s="206">
        <v>3580</v>
      </c>
      <c r="BC32" s="206">
        <v>1</v>
      </c>
      <c r="BD32" s="206">
        <v>0</v>
      </c>
      <c r="BE32" s="206">
        <v>13</v>
      </c>
      <c r="BF32" s="206">
        <v>8</v>
      </c>
      <c r="BG32" s="206">
        <v>66.7</v>
      </c>
      <c r="BH32" s="207">
        <v>0</v>
      </c>
      <c r="BI32" s="207">
        <v>12.5</v>
      </c>
      <c r="BJ32" s="207">
        <v>0</v>
      </c>
      <c r="BK32" s="206">
        <v>13</v>
      </c>
      <c r="BL32" s="206">
        <v>2841</v>
      </c>
      <c r="BM32" s="208">
        <v>2</v>
      </c>
      <c r="BN32" s="59">
        <v>6.5</v>
      </c>
      <c r="BO32" s="210">
        <v>0</v>
      </c>
      <c r="BP32" s="210">
        <v>1</v>
      </c>
      <c r="BQ32" s="211">
        <v>5.5</v>
      </c>
      <c r="BR32" s="210">
        <v>1</v>
      </c>
      <c r="BS32" s="212">
        <v>159</v>
      </c>
      <c r="BT32" s="206">
        <v>4696</v>
      </c>
      <c r="BU32" s="206">
        <v>1</v>
      </c>
      <c r="BV32" s="206">
        <v>0</v>
      </c>
      <c r="BW32" s="206">
        <v>14</v>
      </c>
      <c r="BX32" s="206">
        <v>12</v>
      </c>
      <c r="BY32" s="206">
        <v>85.7</v>
      </c>
      <c r="BZ32" s="207">
        <v>7.1</v>
      </c>
      <c r="CA32" s="207">
        <v>0</v>
      </c>
      <c r="CB32" s="207">
        <v>100</v>
      </c>
      <c r="CC32" s="206">
        <v>7</v>
      </c>
      <c r="CD32" s="206">
        <v>2763</v>
      </c>
      <c r="CE32" s="208">
        <v>4</v>
      </c>
      <c r="CF32" s="59">
        <v>1.8</v>
      </c>
      <c r="CG32" s="210">
        <v>0</v>
      </c>
      <c r="CH32" s="210">
        <v>0</v>
      </c>
      <c r="CI32" s="213">
        <v>0.5</v>
      </c>
      <c r="CJ32" s="214">
        <v>1</v>
      </c>
      <c r="CK32" s="212">
        <v>681</v>
      </c>
      <c r="CL32" s="206">
        <v>4329</v>
      </c>
      <c r="CM32" s="206">
        <v>7</v>
      </c>
      <c r="CN32" s="206">
        <v>1</v>
      </c>
      <c r="CO32" s="206">
        <v>65</v>
      </c>
      <c r="CP32" s="206">
        <v>46</v>
      </c>
      <c r="CQ32" s="206">
        <v>80.599999999999994</v>
      </c>
      <c r="CR32" s="215">
        <v>6</v>
      </c>
      <c r="CS32" s="215">
        <v>1.5</v>
      </c>
      <c r="CT32" s="206">
        <v>53.8</v>
      </c>
      <c r="CU32" s="206">
        <v>25</v>
      </c>
      <c r="CV32" s="206">
        <v>2764</v>
      </c>
      <c r="CW32" s="208">
        <v>7</v>
      </c>
      <c r="CX32" s="59">
        <v>3.6</v>
      </c>
      <c r="CY32" s="210">
        <v>2</v>
      </c>
      <c r="CZ32" s="210">
        <v>1</v>
      </c>
      <c r="DA32" s="213">
        <v>1.1399999999999999</v>
      </c>
      <c r="DB32" s="214">
        <v>2</v>
      </c>
      <c r="DC32" s="212">
        <v>2548</v>
      </c>
      <c r="DD32" s="206">
        <v>3795</v>
      </c>
      <c r="DE32" s="206">
        <v>18</v>
      </c>
      <c r="DF32" s="206">
        <v>9</v>
      </c>
      <c r="DG32" s="206">
        <v>364</v>
      </c>
      <c r="DH32" s="206">
        <v>233</v>
      </c>
      <c r="DI32" s="206">
        <v>72.5</v>
      </c>
      <c r="DJ32" s="207">
        <v>3.4</v>
      </c>
      <c r="DK32" s="207">
        <v>3.1</v>
      </c>
      <c r="DL32" s="207">
        <v>43.6</v>
      </c>
      <c r="DM32" s="206">
        <v>36</v>
      </c>
      <c r="DN32" s="206">
        <v>2577</v>
      </c>
      <c r="DO32" s="208">
        <v>12</v>
      </c>
      <c r="DP32" s="59">
        <v>3</v>
      </c>
      <c r="DQ32" s="210">
        <v>2</v>
      </c>
      <c r="DR32" s="210">
        <v>1</v>
      </c>
      <c r="DS32" s="213">
        <v>2.08</v>
      </c>
      <c r="DT32" s="214">
        <v>0</v>
      </c>
      <c r="DU32" s="212">
        <v>690</v>
      </c>
      <c r="DV32" s="206">
        <v>777</v>
      </c>
      <c r="DW32" s="206">
        <v>2</v>
      </c>
      <c r="DX32" s="206">
        <v>2</v>
      </c>
      <c r="DY32" s="206">
        <v>79</v>
      </c>
      <c r="DZ32" s="206">
        <v>53</v>
      </c>
      <c r="EA32" s="207">
        <v>75.7</v>
      </c>
      <c r="EB32" s="215">
        <v>3.3</v>
      </c>
      <c r="EC32" s="215">
        <v>2</v>
      </c>
      <c r="ED32" s="215">
        <v>42.9</v>
      </c>
      <c r="EE32" s="206">
        <v>18</v>
      </c>
      <c r="EF32" s="208">
        <v>510</v>
      </c>
      <c r="EG32" s="59">
        <v>3</v>
      </c>
      <c r="EH32" s="79">
        <v>6</v>
      </c>
      <c r="EI32" s="59">
        <v>1</v>
      </c>
      <c r="EJ32" s="222">
        <v>0</v>
      </c>
      <c r="EK32" s="213">
        <v>0.33</v>
      </c>
      <c r="EL32" s="214">
        <v>0</v>
      </c>
      <c r="EM32" s="87">
        <v>3</v>
      </c>
      <c r="EN32" s="238">
        <v>230</v>
      </c>
      <c r="EO32" s="238">
        <v>2990</v>
      </c>
      <c r="EP32" s="238">
        <v>6</v>
      </c>
      <c r="EQ32" s="238">
        <v>78</v>
      </c>
    </row>
    <row r="33" spans="1:147" x14ac:dyDescent="0.2">
      <c r="A33" s="150">
        <v>31</v>
      </c>
      <c r="B33" s="151" t="s">
        <v>448</v>
      </c>
      <c r="C33" s="152">
        <v>1.8637500000000005</v>
      </c>
      <c r="D33" s="43" t="s">
        <v>453</v>
      </c>
      <c r="E33" s="14">
        <v>4</v>
      </c>
      <c r="F33" s="44">
        <v>36900</v>
      </c>
      <c r="G33" s="15">
        <v>24.731506849315068</v>
      </c>
      <c r="H33" s="15" t="s">
        <v>348</v>
      </c>
      <c r="I33" s="15">
        <v>25.312328767123287</v>
      </c>
      <c r="J33" s="15" t="s">
        <v>330</v>
      </c>
      <c r="K33" s="14">
        <v>75</v>
      </c>
      <c r="L33" s="14">
        <v>215</v>
      </c>
      <c r="M33" s="83">
        <v>4.7</v>
      </c>
      <c r="N33" s="220">
        <v>0</v>
      </c>
      <c r="O33" s="167">
        <v>0.11985617259288853</v>
      </c>
      <c r="P33" s="168">
        <v>0.46334979111279911</v>
      </c>
      <c r="Q33" s="168">
        <v>0.98711250435388365</v>
      </c>
      <c r="R33" s="168">
        <v>0.68134715025906734</v>
      </c>
      <c r="S33" s="168">
        <v>0.52494802494802495</v>
      </c>
      <c r="T33" s="169">
        <v>0.83422982730647544</v>
      </c>
      <c r="U33" s="169">
        <v>0.75080684457582791</v>
      </c>
      <c r="V33" s="169">
        <v>0.23714285714285716</v>
      </c>
      <c r="W33" s="169">
        <v>0.15116279069767441</v>
      </c>
      <c r="X33" s="169">
        <v>0.19415282392026578</v>
      </c>
      <c r="Y33" s="18">
        <v>0.1747375415282392</v>
      </c>
      <c r="Z33" s="19">
        <v>22.657534246575342</v>
      </c>
      <c r="AA33" s="20">
        <v>88.120514435267353</v>
      </c>
      <c r="AB33" s="71">
        <v>0.7232472324723247</v>
      </c>
      <c r="AC33" s="102">
        <v>11.222222222222221</v>
      </c>
      <c r="AD33" s="71">
        <v>0.82299999999999995</v>
      </c>
      <c r="AE33" s="71">
        <v>5.4000000000000006E-2</v>
      </c>
      <c r="AF33" s="71">
        <v>0</v>
      </c>
      <c r="AG33" s="70">
        <v>0.52</v>
      </c>
      <c r="AH33" s="20">
        <v>7.8</v>
      </c>
      <c r="AI33" s="20">
        <v>0.25</v>
      </c>
      <c r="AJ33" s="76">
        <v>2.63</v>
      </c>
      <c r="AK33" s="21">
        <v>0</v>
      </c>
      <c r="AL33" s="21">
        <v>3</v>
      </c>
      <c r="AM33" s="21">
        <v>10</v>
      </c>
      <c r="AN33" s="21">
        <v>2</v>
      </c>
      <c r="AO33" s="21">
        <v>10</v>
      </c>
      <c r="AP33" s="21">
        <v>6</v>
      </c>
      <c r="AQ33" s="21">
        <v>7</v>
      </c>
      <c r="AR33" s="21">
        <v>9</v>
      </c>
      <c r="AS33" s="21">
        <v>8</v>
      </c>
      <c r="AT33" s="21">
        <v>5</v>
      </c>
      <c r="AU33" s="21">
        <v>0</v>
      </c>
      <c r="AV33" s="21">
        <v>0</v>
      </c>
      <c r="AW33" s="21">
        <v>8.9700000000000006</v>
      </c>
      <c r="AX33" s="21">
        <v>6.7275000000000009</v>
      </c>
      <c r="AY33" s="21">
        <v>1.0874999999999999</v>
      </c>
      <c r="AZ33" s="130">
        <v>0</v>
      </c>
      <c r="BA33" s="205">
        <v>300</v>
      </c>
      <c r="BB33" s="206">
        <v>2503</v>
      </c>
      <c r="BC33" s="206">
        <v>2</v>
      </c>
      <c r="BD33" s="206">
        <v>3</v>
      </c>
      <c r="BE33" s="206">
        <v>35</v>
      </c>
      <c r="BF33" s="206">
        <v>22</v>
      </c>
      <c r="BG33" s="206">
        <v>68.599999999999994</v>
      </c>
      <c r="BH33" s="207">
        <v>2.8</v>
      </c>
      <c r="BI33" s="207">
        <v>2.5</v>
      </c>
      <c r="BJ33" s="207">
        <v>40</v>
      </c>
      <c r="BK33" s="206">
        <v>29</v>
      </c>
      <c r="BL33" s="206">
        <v>2308</v>
      </c>
      <c r="BM33" s="208">
        <v>5</v>
      </c>
      <c r="BN33" s="59">
        <v>5.8</v>
      </c>
      <c r="BO33" s="210">
        <v>0</v>
      </c>
      <c r="BP33" s="210">
        <v>2</v>
      </c>
      <c r="BQ33" s="211">
        <v>7.6</v>
      </c>
      <c r="BR33" s="210">
        <v>2</v>
      </c>
      <c r="BS33" s="212">
        <v>1220</v>
      </c>
      <c r="BT33" s="206">
        <v>2633</v>
      </c>
      <c r="BU33" s="206">
        <v>7</v>
      </c>
      <c r="BV33" s="206">
        <v>6</v>
      </c>
      <c r="BW33" s="206">
        <v>188</v>
      </c>
      <c r="BX33" s="206">
        <v>104</v>
      </c>
      <c r="BY33" s="206">
        <v>66.900000000000006</v>
      </c>
      <c r="BZ33" s="207">
        <v>2</v>
      </c>
      <c r="CA33" s="207">
        <v>5.2</v>
      </c>
      <c r="CB33" s="207">
        <v>37</v>
      </c>
      <c r="CC33" s="206">
        <v>117</v>
      </c>
      <c r="CD33" s="206">
        <v>1836</v>
      </c>
      <c r="CE33" s="208">
        <v>24</v>
      </c>
      <c r="CF33" s="59">
        <v>4.9000000000000004</v>
      </c>
      <c r="CG33" s="210">
        <v>1</v>
      </c>
      <c r="CH33" s="210">
        <v>2</v>
      </c>
      <c r="CI33" s="213">
        <v>1.42</v>
      </c>
      <c r="CJ33" s="214">
        <v>5</v>
      </c>
      <c r="CK33" s="212">
        <v>2834</v>
      </c>
      <c r="CL33" s="206">
        <v>2871</v>
      </c>
      <c r="CM33" s="206">
        <v>27</v>
      </c>
      <c r="CN33" s="206">
        <v>16</v>
      </c>
      <c r="CO33" s="206">
        <v>370</v>
      </c>
      <c r="CP33" s="206">
        <v>225</v>
      </c>
      <c r="CQ33" s="206">
        <v>69.5</v>
      </c>
      <c r="CR33" s="215">
        <v>5.4</v>
      </c>
      <c r="CS33" s="215">
        <v>3.9</v>
      </c>
      <c r="CT33" s="206">
        <v>37.1</v>
      </c>
      <c r="CU33" s="206">
        <v>811</v>
      </c>
      <c r="CV33" s="206">
        <v>2744</v>
      </c>
      <c r="CW33" s="208">
        <v>114</v>
      </c>
      <c r="CX33" s="59">
        <v>7.1</v>
      </c>
      <c r="CY33" s="210">
        <v>10</v>
      </c>
      <c r="CZ33" s="210">
        <v>19</v>
      </c>
      <c r="DA33" s="213">
        <v>3.11</v>
      </c>
      <c r="DB33" s="214">
        <v>27</v>
      </c>
      <c r="DC33" s="212">
        <v>2104</v>
      </c>
      <c r="DD33" s="206">
        <v>3088</v>
      </c>
      <c r="DE33" s="206">
        <v>14</v>
      </c>
      <c r="DF33" s="206">
        <v>2</v>
      </c>
      <c r="DG33" s="206">
        <v>271</v>
      </c>
      <c r="DH33" s="206">
        <v>196</v>
      </c>
      <c r="DI33" s="206">
        <v>82.3</v>
      </c>
      <c r="DJ33" s="207">
        <v>2.8</v>
      </c>
      <c r="DK33" s="207">
        <v>1</v>
      </c>
      <c r="DL33" s="207">
        <v>52</v>
      </c>
      <c r="DM33" s="206">
        <v>581</v>
      </c>
      <c r="DN33" s="206">
        <v>2450</v>
      </c>
      <c r="DO33" s="208">
        <v>123</v>
      </c>
      <c r="DP33" s="59">
        <v>4.7</v>
      </c>
      <c r="DQ33" s="210">
        <v>11</v>
      </c>
      <c r="DR33" s="210">
        <v>17</v>
      </c>
      <c r="DS33" s="213">
        <v>2.63</v>
      </c>
      <c r="DT33" s="214">
        <v>22</v>
      </c>
      <c r="DU33" s="212">
        <v>505</v>
      </c>
      <c r="DV33" s="206">
        <v>962</v>
      </c>
      <c r="DW33" s="206">
        <v>2</v>
      </c>
      <c r="DX33" s="206">
        <v>1</v>
      </c>
      <c r="DY33" s="206">
        <v>66</v>
      </c>
      <c r="DZ33" s="206">
        <v>45</v>
      </c>
      <c r="EA33" s="207">
        <v>81.400000000000006</v>
      </c>
      <c r="EB33" s="215">
        <v>4.3</v>
      </c>
      <c r="EC33" s="215">
        <v>0</v>
      </c>
      <c r="ED33" s="215">
        <v>37.5</v>
      </c>
      <c r="EE33" s="206">
        <v>156</v>
      </c>
      <c r="EF33" s="208">
        <v>1032</v>
      </c>
      <c r="EG33" s="59">
        <v>20</v>
      </c>
      <c r="EH33" s="79">
        <v>7.8</v>
      </c>
      <c r="EI33" s="59">
        <v>5</v>
      </c>
      <c r="EJ33" s="222">
        <v>5</v>
      </c>
      <c r="EK33" s="213">
        <v>2.29</v>
      </c>
      <c r="EL33" s="214">
        <v>9</v>
      </c>
      <c r="EM33" s="87">
        <v>4</v>
      </c>
      <c r="EN33" s="238">
        <v>126.25</v>
      </c>
      <c r="EO33" s="238">
        <v>1641.25</v>
      </c>
      <c r="EP33" s="238">
        <v>39</v>
      </c>
      <c r="EQ33" s="238">
        <v>507</v>
      </c>
    </row>
    <row r="34" spans="1:147" x14ac:dyDescent="0.2">
      <c r="A34" s="150">
        <v>32</v>
      </c>
      <c r="B34" s="151" t="s">
        <v>451</v>
      </c>
      <c r="C34" s="152">
        <v>1.625</v>
      </c>
      <c r="D34" s="43" t="s">
        <v>156</v>
      </c>
      <c r="E34" s="14">
        <v>2</v>
      </c>
      <c r="F34" s="44">
        <v>37169</v>
      </c>
      <c r="G34" s="15">
        <v>23.994520547945207</v>
      </c>
      <c r="H34" s="15" t="s">
        <v>348</v>
      </c>
      <c r="I34" s="15">
        <v>24.575342465753426</v>
      </c>
      <c r="J34" s="15" t="s">
        <v>330</v>
      </c>
      <c r="K34" s="14">
        <v>75</v>
      </c>
      <c r="L34" s="14">
        <v>230</v>
      </c>
      <c r="M34" s="83">
        <v>4.7</v>
      </c>
      <c r="N34" s="220">
        <v>0</v>
      </c>
      <c r="O34" s="167">
        <v>0.91281451141018144</v>
      </c>
      <c r="P34" s="168">
        <v>0.98899999999999999</v>
      </c>
      <c r="Q34" s="168">
        <v>0.91729778854892452</v>
      </c>
      <c r="R34" s="168">
        <v>0.91573980451634651</v>
      </c>
      <c r="S34" s="168">
        <v>0.89292196007259528</v>
      </c>
      <c r="T34" s="169">
        <v>0.95236990225817331</v>
      </c>
      <c r="U34" s="169">
        <v>0.95236990225817331</v>
      </c>
      <c r="V34" s="169">
        <v>0.11641379310344828</v>
      </c>
      <c r="W34" s="169">
        <v>0.20853080568720378</v>
      </c>
      <c r="X34" s="169">
        <v>0.20853080568720378</v>
      </c>
      <c r="Y34" s="18">
        <v>0.20853080568720378</v>
      </c>
      <c r="Z34" s="19">
        <v>19.917808219178081</v>
      </c>
      <c r="AA34" s="20">
        <v>94.268457302844155</v>
      </c>
      <c r="AB34" s="71">
        <v>0.60588235294117643</v>
      </c>
      <c r="AC34" s="102">
        <v>10.040816326530612</v>
      </c>
      <c r="AD34" s="71">
        <v>0.78099999999999992</v>
      </c>
      <c r="AE34" s="71">
        <v>5.4000000000000006E-2</v>
      </c>
      <c r="AF34" s="71">
        <v>1.8000000000000002E-2</v>
      </c>
      <c r="AG34" s="70">
        <v>0.5</v>
      </c>
      <c r="AH34" s="20">
        <v>4.4000000000000004</v>
      </c>
      <c r="AI34" s="20">
        <v>0.24390243902439024</v>
      </c>
      <c r="AJ34" s="76">
        <v>2.4500000000000002</v>
      </c>
      <c r="AK34" s="21">
        <v>5</v>
      </c>
      <c r="AL34" s="21">
        <v>0</v>
      </c>
      <c r="AM34" s="21">
        <v>8</v>
      </c>
      <c r="AN34" s="21">
        <v>2</v>
      </c>
      <c r="AO34" s="21">
        <v>10</v>
      </c>
      <c r="AP34" s="21">
        <v>5</v>
      </c>
      <c r="AQ34" s="21">
        <v>8</v>
      </c>
      <c r="AR34" s="21">
        <v>2</v>
      </c>
      <c r="AS34" s="21">
        <v>7</v>
      </c>
      <c r="AT34" s="21">
        <v>4</v>
      </c>
      <c r="AU34" s="21">
        <v>0</v>
      </c>
      <c r="AV34" s="21">
        <v>0</v>
      </c>
      <c r="AW34" s="21">
        <v>7</v>
      </c>
      <c r="AX34" s="21">
        <v>5.25</v>
      </c>
      <c r="AY34" s="21">
        <v>0.78749999999999998</v>
      </c>
      <c r="AZ34" s="130">
        <v>0</v>
      </c>
      <c r="BA34" s="205">
        <v>1560</v>
      </c>
      <c r="BB34" s="206">
        <v>1709</v>
      </c>
      <c r="BC34" s="206">
        <v>15</v>
      </c>
      <c r="BD34" s="206">
        <v>3</v>
      </c>
      <c r="BE34" s="206">
        <v>188</v>
      </c>
      <c r="BF34" s="206">
        <v>107</v>
      </c>
      <c r="BG34" s="206">
        <v>66.7</v>
      </c>
      <c r="BH34" s="207">
        <v>6.6</v>
      </c>
      <c r="BI34" s="207">
        <v>3.5</v>
      </c>
      <c r="BJ34" s="207">
        <v>38.9</v>
      </c>
      <c r="BK34" s="206">
        <v>637</v>
      </c>
      <c r="BL34" s="206">
        <v>2408</v>
      </c>
      <c r="BM34" s="208">
        <v>77</v>
      </c>
      <c r="BN34" s="59">
        <v>8.3000000000000007</v>
      </c>
      <c r="BO34" s="210">
        <v>7</v>
      </c>
      <c r="BP34" s="210">
        <v>14</v>
      </c>
      <c r="BQ34" s="211">
        <v>4.97</v>
      </c>
      <c r="BR34" s="210">
        <v>20</v>
      </c>
      <c r="BS34" s="212">
        <v>2967</v>
      </c>
      <c r="BT34" s="206">
        <v>3000</v>
      </c>
      <c r="BU34" s="206">
        <v>26</v>
      </c>
      <c r="BV34" s="206">
        <v>5</v>
      </c>
      <c r="BW34" s="206">
        <v>360</v>
      </c>
      <c r="BX34" s="206">
        <v>232</v>
      </c>
      <c r="BY34" s="206">
        <v>74.7</v>
      </c>
      <c r="BZ34" s="207">
        <v>2.7</v>
      </c>
      <c r="CA34" s="207">
        <v>1.5</v>
      </c>
      <c r="CB34" s="207">
        <v>45.2</v>
      </c>
      <c r="CC34" s="206">
        <v>518</v>
      </c>
      <c r="CD34" s="206">
        <v>2912</v>
      </c>
      <c r="CE34" s="208">
        <v>104</v>
      </c>
      <c r="CF34" s="59">
        <v>5</v>
      </c>
      <c r="CG34" s="210">
        <v>12</v>
      </c>
      <c r="CH34" s="210">
        <v>15</v>
      </c>
      <c r="CI34" s="213">
        <v>2.41</v>
      </c>
      <c r="CJ34" s="214">
        <v>13</v>
      </c>
      <c r="CK34" s="212">
        <v>3028</v>
      </c>
      <c r="CL34" s="206">
        <v>3301</v>
      </c>
      <c r="CM34" s="206">
        <v>29</v>
      </c>
      <c r="CN34" s="206">
        <v>5</v>
      </c>
      <c r="CO34" s="206">
        <v>310</v>
      </c>
      <c r="CP34" s="206">
        <v>209</v>
      </c>
      <c r="CQ34" s="206">
        <v>77.099999999999994</v>
      </c>
      <c r="CR34" s="215">
        <v>4.7</v>
      </c>
      <c r="CS34" s="215">
        <v>1.9</v>
      </c>
      <c r="CT34" s="206">
        <v>46</v>
      </c>
      <c r="CU34" s="206">
        <v>473</v>
      </c>
      <c r="CV34" s="206">
        <v>3515</v>
      </c>
      <c r="CW34" s="208">
        <v>89</v>
      </c>
      <c r="CX34" s="59">
        <v>5.3</v>
      </c>
      <c r="CY34" s="210">
        <v>8</v>
      </c>
      <c r="CZ34" s="210">
        <v>16</v>
      </c>
      <c r="DA34" s="213">
        <v>2.85</v>
      </c>
      <c r="DB34" s="214">
        <v>15</v>
      </c>
      <c r="DC34" s="212">
        <v>2717</v>
      </c>
      <c r="DD34" s="206">
        <v>2967</v>
      </c>
      <c r="DE34" s="206">
        <v>23</v>
      </c>
      <c r="DF34" s="206">
        <v>7</v>
      </c>
      <c r="DG34" s="206">
        <v>340</v>
      </c>
      <c r="DH34" s="206">
        <v>206</v>
      </c>
      <c r="DI34" s="206">
        <v>70.099999999999994</v>
      </c>
      <c r="DJ34" s="207">
        <v>5.4</v>
      </c>
      <c r="DK34" s="207">
        <v>1.8</v>
      </c>
      <c r="DL34" s="207">
        <v>50</v>
      </c>
      <c r="DM34" s="206">
        <v>422</v>
      </c>
      <c r="DN34" s="206">
        <v>3625</v>
      </c>
      <c r="DO34" s="208">
        <v>97</v>
      </c>
      <c r="DP34" s="59">
        <v>4.4000000000000004</v>
      </c>
      <c r="DQ34" s="210">
        <v>10</v>
      </c>
      <c r="DR34" s="210">
        <v>15</v>
      </c>
      <c r="DS34" s="213">
        <v>2.4500000000000002</v>
      </c>
      <c r="DT34" s="214">
        <v>12</v>
      </c>
      <c r="DU34" s="212">
        <v>492</v>
      </c>
      <c r="DV34" s="206">
        <v>551</v>
      </c>
      <c r="DW34" s="206">
        <v>3</v>
      </c>
      <c r="DX34" s="206">
        <v>1</v>
      </c>
      <c r="DY34" s="206">
        <v>81</v>
      </c>
      <c r="DZ34" s="206">
        <v>49</v>
      </c>
      <c r="EA34" s="207">
        <v>78.099999999999994</v>
      </c>
      <c r="EB34" s="215">
        <v>2.4</v>
      </c>
      <c r="EC34" s="215">
        <v>2.9</v>
      </c>
      <c r="ED34" s="215">
        <v>50</v>
      </c>
      <c r="EE34" s="206">
        <v>176</v>
      </c>
      <c r="EF34" s="208">
        <v>844</v>
      </c>
      <c r="EG34" s="59">
        <v>41</v>
      </c>
      <c r="EH34" s="79">
        <v>4.2926829268292686</v>
      </c>
      <c r="EI34" s="59">
        <v>6</v>
      </c>
      <c r="EJ34" s="222">
        <v>10</v>
      </c>
      <c r="EK34" s="213">
        <v>2.37</v>
      </c>
      <c r="EL34" s="214">
        <v>6</v>
      </c>
      <c r="EM34" s="87">
        <v>4</v>
      </c>
      <c r="EN34" s="238">
        <v>123</v>
      </c>
      <c r="EO34" s="238">
        <v>1599</v>
      </c>
      <c r="EP34" s="238">
        <v>44</v>
      </c>
      <c r="EQ34" s="238">
        <v>572</v>
      </c>
    </row>
    <row r="35" spans="1:147" ht="15.75" customHeight="1" thickBot="1" x14ac:dyDescent="0.25">
      <c r="A35" s="153">
        <v>33</v>
      </c>
      <c r="B35" s="154" t="s">
        <v>478</v>
      </c>
      <c r="C35" s="155">
        <v>0.14999999999999991</v>
      </c>
      <c r="D35" s="158" t="s">
        <v>200</v>
      </c>
      <c r="E35" s="159">
        <v>3</v>
      </c>
      <c r="F35" s="160">
        <v>37841</v>
      </c>
      <c r="G35" s="161">
        <v>22.153424657534245</v>
      </c>
      <c r="H35" s="161" t="s">
        <v>355</v>
      </c>
      <c r="I35" s="161">
        <v>22.734246575342464</v>
      </c>
      <c r="J35" s="161" t="s">
        <v>328</v>
      </c>
      <c r="K35" s="159">
        <v>75</v>
      </c>
      <c r="L35" s="159">
        <v>210</v>
      </c>
      <c r="M35" s="237">
        <v>4.7</v>
      </c>
      <c r="N35" s="240">
        <v>0</v>
      </c>
      <c r="O35" s="170">
        <v>0</v>
      </c>
      <c r="P35" s="171">
        <v>0.34029624003038361</v>
      </c>
      <c r="Q35" s="171">
        <v>0.27812500000000001</v>
      </c>
      <c r="R35" s="171">
        <v>0.29809802487198245</v>
      </c>
      <c r="S35" s="171">
        <v>1</v>
      </c>
      <c r="T35" s="172">
        <v>0.64904901243599122</v>
      </c>
      <c r="U35" s="172">
        <v>0.58414411119239207</v>
      </c>
      <c r="V35" s="172">
        <v>5.2808988764044947E-2</v>
      </c>
      <c r="W35" s="172">
        <v>0.26148969889064977</v>
      </c>
      <c r="X35" s="172">
        <v>0.26148969889064977</v>
      </c>
      <c r="Y35" s="173">
        <v>0.23534072900158479</v>
      </c>
      <c r="Z35" s="174">
        <v>22.082191780821919</v>
      </c>
      <c r="AA35" s="175">
        <v>86.0712001460751</v>
      </c>
      <c r="AB35" s="176">
        <v>0.63380281690140849</v>
      </c>
      <c r="AC35" s="177">
        <v>12.644444444444444</v>
      </c>
      <c r="AD35" s="176">
        <v>0.70799999999999996</v>
      </c>
      <c r="AE35" s="176">
        <v>4.0999999999999995E-2</v>
      </c>
      <c r="AF35" s="176">
        <v>4.4000000000000004E-2</v>
      </c>
      <c r="AG35" s="178">
        <v>0.33299999999999996</v>
      </c>
      <c r="AH35" s="175">
        <v>7.1</v>
      </c>
      <c r="AI35" s="175">
        <v>0.25</v>
      </c>
      <c r="AJ35" s="179">
        <v>3.4</v>
      </c>
      <c r="AK35" s="180">
        <v>0</v>
      </c>
      <c r="AL35" s="180">
        <v>5</v>
      </c>
      <c r="AM35" s="180">
        <v>0</v>
      </c>
      <c r="AN35" s="180">
        <v>0</v>
      </c>
      <c r="AO35" s="180">
        <v>1</v>
      </c>
      <c r="AP35" s="180">
        <v>0</v>
      </c>
      <c r="AQ35" s="180">
        <v>9</v>
      </c>
      <c r="AR35" s="180">
        <v>8</v>
      </c>
      <c r="AS35" s="180">
        <v>8</v>
      </c>
      <c r="AT35" s="180">
        <v>7</v>
      </c>
      <c r="AU35" s="180">
        <v>0</v>
      </c>
      <c r="AV35" s="180">
        <v>0</v>
      </c>
      <c r="AW35" s="180">
        <v>2</v>
      </c>
      <c r="AX35" s="180">
        <v>2</v>
      </c>
      <c r="AY35" s="180">
        <v>1.2</v>
      </c>
      <c r="AZ35" s="181">
        <v>0.6</v>
      </c>
      <c r="BA35" s="182"/>
      <c r="BB35" s="183">
        <v>1</v>
      </c>
      <c r="BC35" s="183"/>
      <c r="BD35" s="183"/>
      <c r="BE35" s="183"/>
      <c r="BF35" s="183"/>
      <c r="BG35" s="183"/>
      <c r="BH35" s="184"/>
      <c r="BI35" s="184"/>
      <c r="BJ35" s="184"/>
      <c r="BK35" s="183"/>
      <c r="BL35" s="183">
        <v>1</v>
      </c>
      <c r="BM35" s="185"/>
      <c r="BN35" s="186"/>
      <c r="BO35" s="187"/>
      <c r="BP35" s="187"/>
      <c r="BQ35" s="188"/>
      <c r="BR35" s="187"/>
      <c r="BS35" s="189">
        <v>896</v>
      </c>
      <c r="BT35" s="183">
        <v>2633</v>
      </c>
      <c r="BU35" s="183">
        <v>8</v>
      </c>
      <c r="BV35" s="183">
        <v>0</v>
      </c>
      <c r="BW35" s="183">
        <v>132</v>
      </c>
      <c r="BX35" s="183">
        <v>73</v>
      </c>
      <c r="BY35" s="183">
        <v>66.7</v>
      </c>
      <c r="BZ35" s="184">
        <v>4.3</v>
      </c>
      <c r="CA35" s="184">
        <v>6.1</v>
      </c>
      <c r="CB35" s="184">
        <v>43.8</v>
      </c>
      <c r="CC35" s="183">
        <v>149</v>
      </c>
      <c r="CD35" s="183">
        <v>1836</v>
      </c>
      <c r="CE35" s="185">
        <v>19</v>
      </c>
      <c r="CF35" s="186">
        <v>7.8</v>
      </c>
      <c r="CG35" s="187">
        <v>0</v>
      </c>
      <c r="CH35" s="187">
        <v>4</v>
      </c>
      <c r="CI35" s="190">
        <v>3.37</v>
      </c>
      <c r="CJ35" s="191">
        <v>6</v>
      </c>
      <c r="CK35" s="189">
        <v>979</v>
      </c>
      <c r="CL35" s="183">
        <v>3520</v>
      </c>
      <c r="CM35" s="183">
        <v>8</v>
      </c>
      <c r="CN35" s="183">
        <v>2</v>
      </c>
      <c r="CO35" s="183">
        <v>121</v>
      </c>
      <c r="CP35" s="183">
        <v>82</v>
      </c>
      <c r="CQ35" s="183">
        <v>78.400000000000006</v>
      </c>
      <c r="CR35" s="192">
        <v>4.5</v>
      </c>
      <c r="CS35" s="192">
        <v>2.1</v>
      </c>
      <c r="CT35" s="183">
        <v>60</v>
      </c>
      <c r="CU35" s="183">
        <v>82</v>
      </c>
      <c r="CV35" s="183">
        <v>1974</v>
      </c>
      <c r="CW35" s="185">
        <v>9</v>
      </c>
      <c r="CX35" s="186">
        <v>9.1</v>
      </c>
      <c r="CY35" s="187">
        <v>2</v>
      </c>
      <c r="CZ35" s="187">
        <v>3</v>
      </c>
      <c r="DA35" s="190">
        <v>2.78</v>
      </c>
      <c r="DB35" s="191">
        <v>5</v>
      </c>
      <c r="DC35" s="189">
        <v>815</v>
      </c>
      <c r="DD35" s="183">
        <v>2734</v>
      </c>
      <c r="DE35" s="183">
        <v>3</v>
      </c>
      <c r="DF35" s="183">
        <v>5</v>
      </c>
      <c r="DG35" s="183">
        <v>114</v>
      </c>
      <c r="DH35" s="183">
        <v>64</v>
      </c>
      <c r="DI35" s="183">
        <v>67.900000000000006</v>
      </c>
      <c r="DJ35" s="184">
        <v>4.0999999999999996</v>
      </c>
      <c r="DK35" s="184">
        <v>5.4</v>
      </c>
      <c r="DL35" s="184">
        <v>33.299999999999997</v>
      </c>
      <c r="DM35" s="183">
        <v>141</v>
      </c>
      <c r="DN35" s="183">
        <v>2670</v>
      </c>
      <c r="DO35" s="185">
        <v>20</v>
      </c>
      <c r="DP35" s="187">
        <v>7.1</v>
      </c>
      <c r="DQ35" s="187">
        <v>0</v>
      </c>
      <c r="DR35" s="187">
        <v>5</v>
      </c>
      <c r="DS35" s="190">
        <v>3.4</v>
      </c>
      <c r="DT35" s="191">
        <v>4</v>
      </c>
      <c r="DU35" s="189">
        <v>569</v>
      </c>
      <c r="DV35" s="183">
        <v>569</v>
      </c>
      <c r="DW35" s="183">
        <v>4</v>
      </c>
      <c r="DX35" s="183">
        <v>0</v>
      </c>
      <c r="DY35" s="183">
        <v>71</v>
      </c>
      <c r="DZ35" s="183">
        <v>45</v>
      </c>
      <c r="EA35" s="184">
        <v>70.8</v>
      </c>
      <c r="EB35" s="192">
        <v>3.9</v>
      </c>
      <c r="EC35" s="192">
        <v>4.4000000000000004</v>
      </c>
      <c r="ED35" s="192">
        <v>27.3</v>
      </c>
      <c r="EE35" s="183">
        <v>165</v>
      </c>
      <c r="EF35" s="185">
        <v>631</v>
      </c>
      <c r="EG35" s="187">
        <v>30</v>
      </c>
      <c r="EH35" s="190">
        <v>5.5</v>
      </c>
      <c r="EI35" s="187">
        <v>3</v>
      </c>
      <c r="EJ35" s="241">
        <v>5</v>
      </c>
      <c r="EK35" s="190">
        <v>2.87</v>
      </c>
      <c r="EL35" s="191">
        <v>3</v>
      </c>
      <c r="EM35" s="87">
        <v>3</v>
      </c>
      <c r="EN35" s="238">
        <v>189.66666666666666</v>
      </c>
      <c r="EO35" s="238">
        <v>2465.6666666666665</v>
      </c>
      <c r="EP35" s="238">
        <v>55</v>
      </c>
      <c r="EQ35" s="238">
        <v>715</v>
      </c>
    </row>
    <row r="36" spans="1:147" ht="15.75" customHeight="1" x14ac:dyDescent="0.2">
      <c r="J36" s="82"/>
      <c r="K36" s="82"/>
    </row>
    <row r="37" spans="1:147" ht="15.75" customHeight="1" x14ac:dyDescent="0.2"/>
    <row r="38" spans="1:147" ht="15.75" customHeight="1" x14ac:dyDescent="0.2"/>
    <row r="39" spans="1:147" ht="15.75" customHeight="1" x14ac:dyDescent="0.2"/>
    <row r="40" spans="1:147" ht="15.75" customHeight="1" x14ac:dyDescent="0.2"/>
    <row r="41" spans="1:147" ht="15.75" customHeight="1" x14ac:dyDescent="0.2"/>
    <row r="42" spans="1:147" ht="15.75" customHeight="1" x14ac:dyDescent="0.2"/>
    <row r="43" spans="1:147" ht="15.75" customHeight="1" x14ac:dyDescent="0.2"/>
    <row r="44" spans="1:147" ht="15.75" customHeight="1" x14ac:dyDescent="0.2"/>
    <row r="45" spans="1:147" ht="15.75" customHeight="1" x14ac:dyDescent="0.2"/>
    <row r="46" spans="1:147" ht="15.75" customHeight="1" x14ac:dyDescent="0.2"/>
    <row r="47" spans="1:147" ht="15.75" customHeight="1" x14ac:dyDescent="0.2"/>
    <row r="48" spans="1:14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autoFilter ref="A2:EQ2" xr:uid="{BC95C141-9351-4E0A-ACF2-FCCDE079518C}">
    <sortState xmlns:xlrd2="http://schemas.microsoft.com/office/spreadsheetml/2017/richdata2" ref="A3:EQ35">
      <sortCondition ref="A2"/>
    </sortState>
  </autoFilter>
  <mergeCells count="10">
    <mergeCell ref="BS1:CJ1"/>
    <mergeCell ref="CK1:DB1"/>
    <mergeCell ref="DC1:DT1"/>
    <mergeCell ref="DU1:EL1"/>
    <mergeCell ref="A1:C1"/>
    <mergeCell ref="D1:N1"/>
    <mergeCell ref="O1:Y1"/>
    <mergeCell ref="Z1:AJ1"/>
    <mergeCell ref="AK1:AZ1"/>
    <mergeCell ref="BA1:BR1"/>
  </mergeCells>
  <conditionalFormatting sqref="B3:B35">
    <cfRule type="expression" dxfId="20" priority="3">
      <formula>C3&gt;=13</formula>
    </cfRule>
    <cfRule type="expression" dxfId="19" priority="4">
      <formula>AND(C3&gt;=11.5,C3&lt;13)</formula>
    </cfRule>
    <cfRule type="expression" dxfId="18" priority="5">
      <formula>AND(C3&gt;=10,C3&lt;11.5)</formula>
    </cfRule>
    <cfRule type="expression" dxfId="17" priority="6">
      <formula>AND(C3&gt;=8.5,C3&lt;10)</formula>
    </cfRule>
    <cfRule type="expression" dxfId="16" priority="7">
      <formula>AND(C3&gt;=6.25,C3&lt;8.5)</formula>
    </cfRule>
    <cfRule type="expression" dxfId="15" priority="8">
      <formula>AND(C3&gt;=4.5,C3&lt;6.25)</formula>
    </cfRule>
    <cfRule type="expression" dxfId="14" priority="9">
      <formula>AND(C3&gt;=3.5,C3&lt;4.5)</formula>
    </cfRule>
    <cfRule type="expression" dxfId="13" priority="10">
      <formula>C3&lt;3.5</formula>
    </cfRule>
  </conditionalFormatting>
  <conditionalFormatting sqref="C3:C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5">
    <cfRule type="containsText" dxfId="12" priority="11" operator="containsText" text="SR">
      <formula>NOT(ISERROR(SEARCH(("SR"),(H3))))</formula>
    </cfRule>
  </conditionalFormatting>
  <conditionalFormatting sqref="O3:S35">
    <cfRule type="cellIs" dxfId="11" priority="13" stopIfTrue="1" operator="equal">
      <formula>0</formula>
    </cfRule>
  </conditionalFormatting>
  <conditionalFormatting sqref="O3:U35">
    <cfRule type="colorScale" priority="1345">
      <colorScale>
        <cfvo type="percent" val="25"/>
        <cfvo type="percent" val="75"/>
        <cfvo type="max"/>
        <color rgb="FFFFCCCC"/>
        <color theme="9" tint="0.59999389629810485"/>
        <color rgb="FF63BE7B"/>
      </colorScale>
    </cfRule>
  </conditionalFormatting>
  <conditionalFormatting sqref="V3:Y35">
    <cfRule type="colorScale" priority="1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M1:EM1048576">
    <cfRule type="cellIs" dxfId="10" priority="1" operator="equal">
      <formula>$EO$1</formula>
    </cfRule>
  </conditionalFormatting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878-2144-4B48-A078-A5EC4C51FFCE}">
  <sheetPr codeName="Sheet18"/>
  <dimension ref="A1:E8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9" bestFit="1" customWidth="1"/>
    <col min="2" max="2" width="14.33203125" bestFit="1" customWidth="1"/>
    <col min="3" max="3" width="13.83203125" bestFit="1" customWidth="1"/>
    <col min="4" max="4" width="14.6640625" bestFit="1" customWidth="1"/>
    <col min="5" max="5" width="14.33203125" bestFit="1" customWidth="1"/>
  </cols>
  <sheetData>
    <row r="1" spans="1:5" x14ac:dyDescent="0.2">
      <c r="A1" s="99" t="s">
        <v>326</v>
      </c>
      <c r="B1" s="100" t="s">
        <v>332</v>
      </c>
      <c r="C1" s="100" t="s">
        <v>333</v>
      </c>
      <c r="D1" s="100" t="s">
        <v>334</v>
      </c>
      <c r="E1" s="101" t="s">
        <v>335</v>
      </c>
    </row>
    <row r="2" spans="1:5" x14ac:dyDescent="0.2">
      <c r="A2" s="94" t="s">
        <v>328</v>
      </c>
      <c r="B2" s="93">
        <v>3000</v>
      </c>
      <c r="C2" s="93">
        <v>0</v>
      </c>
      <c r="D2" s="93">
        <v>10000</v>
      </c>
      <c r="E2" s="95">
        <v>650</v>
      </c>
    </row>
    <row r="3" spans="1:5" x14ac:dyDescent="0.2">
      <c r="A3" s="94" t="s">
        <v>327</v>
      </c>
      <c r="B3" s="93">
        <v>10000</v>
      </c>
      <c r="C3" s="93">
        <v>3000</v>
      </c>
      <c r="D3" s="93">
        <v>10000</v>
      </c>
      <c r="E3" s="95">
        <v>650</v>
      </c>
    </row>
    <row r="4" spans="1:5" x14ac:dyDescent="0.2">
      <c r="A4" s="94" t="s">
        <v>329</v>
      </c>
      <c r="B4" s="93">
        <v>10000</v>
      </c>
      <c r="C4" s="93">
        <v>2750</v>
      </c>
      <c r="D4" s="93">
        <v>650</v>
      </c>
      <c r="E4" s="95">
        <v>400</v>
      </c>
    </row>
    <row r="5" spans="1:5" x14ac:dyDescent="0.2">
      <c r="A5" s="94" t="s">
        <v>352</v>
      </c>
      <c r="B5" s="93">
        <v>10000</v>
      </c>
      <c r="C5" s="93">
        <v>2750</v>
      </c>
      <c r="D5" s="93">
        <v>400</v>
      </c>
      <c r="E5" s="95">
        <v>200</v>
      </c>
    </row>
    <row r="6" spans="1:5" x14ac:dyDescent="0.2">
      <c r="A6" s="94" t="s">
        <v>330</v>
      </c>
      <c r="B6" s="93">
        <v>3000</v>
      </c>
      <c r="C6" s="93">
        <v>1500</v>
      </c>
      <c r="D6" s="93">
        <v>650</v>
      </c>
      <c r="E6" s="95">
        <v>200</v>
      </c>
    </row>
    <row r="7" spans="1:5" x14ac:dyDescent="0.2">
      <c r="A7" s="96" t="s">
        <v>331</v>
      </c>
      <c r="B7" s="97">
        <v>10000</v>
      </c>
      <c r="C7" s="97">
        <v>2000</v>
      </c>
      <c r="D7" s="97">
        <v>200</v>
      </c>
      <c r="E7" s="98">
        <v>0</v>
      </c>
    </row>
    <row r="8" spans="1:5" x14ac:dyDescent="0.2">
      <c r="A8" s="88"/>
      <c r="B8" s="90"/>
      <c r="C8" s="91"/>
      <c r="D8" s="91"/>
      <c r="E8" s="9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4385-937B-4230-939A-F61128949710}">
  <sheetPr codeName="Sheet19">
    <tabColor theme="8" tint="0.59999389629810485"/>
  </sheetPr>
  <dimension ref="A1:K936"/>
  <sheetViews>
    <sheetView zoomScale="80" zoomScaleNormal="80" workbookViewId="0">
      <pane xSplit="6" ySplit="2" topLeftCell="G3" activePane="bottomRight" state="frozen"/>
      <selection pane="topRight" activeCell="D1" sqref="D1"/>
      <selection pane="bottomLeft" activeCell="A3" sqref="A3"/>
      <selection pane="bottomRight" activeCell="N30" sqref="N30"/>
    </sheetView>
  </sheetViews>
  <sheetFormatPr baseColWidth="10" defaultColWidth="14.5" defaultRowHeight="15" customHeight="1" x14ac:dyDescent="0.2"/>
  <cols>
    <col min="2" max="2" width="13.5" bestFit="1" customWidth="1"/>
    <col min="3" max="3" width="8.5" customWidth="1"/>
    <col min="4" max="4" width="29.33203125" bestFit="1" customWidth="1"/>
    <col min="5" max="5" width="12.6640625" bestFit="1" customWidth="1"/>
    <col min="6" max="6" width="14.5" bestFit="1" customWidth="1"/>
  </cols>
  <sheetData>
    <row r="1" spans="1:11" x14ac:dyDescent="0.2">
      <c r="A1" s="253"/>
      <c r="B1" s="253"/>
      <c r="C1" s="253"/>
      <c r="D1" s="253"/>
      <c r="E1" s="253"/>
      <c r="F1" s="253"/>
    </row>
    <row r="2" spans="1:11" ht="16" thickBot="1" x14ac:dyDescent="0.25">
      <c r="A2" s="110" t="s">
        <v>369</v>
      </c>
      <c r="B2" s="58" t="s">
        <v>370</v>
      </c>
      <c r="C2" s="108" t="s">
        <v>37</v>
      </c>
      <c r="D2" s="108" t="s">
        <v>38</v>
      </c>
      <c r="E2" s="108" t="s">
        <v>299</v>
      </c>
      <c r="F2" s="108" t="s">
        <v>373</v>
      </c>
    </row>
    <row r="3" spans="1:11" x14ac:dyDescent="0.2">
      <c r="A3" s="111">
        <f t="shared" ref="A3:A34" si="0">_xlfn.RANK.EQ(E3,$E$3:$E$151)</f>
        <v>1</v>
      </c>
      <c r="B3" s="109">
        <f>'2024'!A3</f>
        <v>1</v>
      </c>
      <c r="C3" s="109">
        <v>2024</v>
      </c>
      <c r="D3" s="86" t="str">
        <f>'2024'!B3</f>
        <v>Jayden Daniels</v>
      </c>
      <c r="E3" s="11">
        <f>'2024'!C3</f>
        <v>15.275</v>
      </c>
      <c r="F3" s="11" t="s">
        <v>374</v>
      </c>
      <c r="H3" s="272" t="s">
        <v>376</v>
      </c>
      <c r="I3" s="272"/>
      <c r="J3" s="272"/>
      <c r="K3" s="272"/>
    </row>
    <row r="4" spans="1:11" x14ac:dyDescent="0.2">
      <c r="A4" s="111">
        <f t="shared" si="0"/>
        <v>2</v>
      </c>
      <c r="B4" s="109">
        <f>'2021'!A3</f>
        <v>1</v>
      </c>
      <c r="C4" s="109">
        <v>2021</v>
      </c>
      <c r="D4" s="86" t="str">
        <f>'2021'!B3</f>
        <v>Trevor Lawrence</v>
      </c>
      <c r="E4" s="11">
        <f>'2021'!C3</f>
        <v>13.047499999999999</v>
      </c>
      <c r="F4" s="11" t="s">
        <v>374</v>
      </c>
      <c r="H4" s="111" t="s">
        <v>377</v>
      </c>
      <c r="I4" s="111" t="s">
        <v>378</v>
      </c>
      <c r="J4" s="111" t="s">
        <v>379</v>
      </c>
      <c r="K4" s="111" t="s">
        <v>440</v>
      </c>
    </row>
    <row r="5" spans="1:11" x14ac:dyDescent="0.2">
      <c r="A5" s="111">
        <f t="shared" si="0"/>
        <v>3</v>
      </c>
      <c r="B5" s="109">
        <f>'2020'!A3</f>
        <v>1</v>
      </c>
      <c r="C5" s="109">
        <v>2020</v>
      </c>
      <c r="D5" s="86" t="str">
        <f>'2020'!B3</f>
        <v>Joe Burrow</v>
      </c>
      <c r="E5" s="11">
        <f>'2020'!C3</f>
        <v>12.992578125</v>
      </c>
      <c r="F5" s="11" t="s">
        <v>374</v>
      </c>
      <c r="H5" s="111">
        <f>COUNTIF(F3:F4,"Yes")</f>
        <v>2</v>
      </c>
      <c r="I5" s="111">
        <f>COUNTIF(F3:F4,"*")</f>
        <v>2</v>
      </c>
      <c r="J5" s="113">
        <f>H5/I5</f>
        <v>1</v>
      </c>
      <c r="K5" s="113">
        <f>1/1</f>
        <v>1</v>
      </c>
    </row>
    <row r="6" spans="1:11" x14ac:dyDescent="0.2">
      <c r="A6" s="111">
        <f t="shared" si="0"/>
        <v>4</v>
      </c>
      <c r="B6" s="109">
        <f>'2018'!A3</f>
        <v>1</v>
      </c>
      <c r="C6" s="109">
        <v>2018</v>
      </c>
      <c r="D6" s="86" t="str">
        <f>'2018'!B3</f>
        <v>Baker Mayfield</v>
      </c>
      <c r="E6" s="11">
        <f>'2018'!C3</f>
        <v>12.9859375</v>
      </c>
      <c r="F6" s="11" t="s">
        <v>374</v>
      </c>
    </row>
    <row r="7" spans="1:11" x14ac:dyDescent="0.2">
      <c r="A7" s="111">
        <f t="shared" si="0"/>
        <v>5</v>
      </c>
      <c r="B7" s="109">
        <f>'2019'!A3</f>
        <v>1</v>
      </c>
      <c r="C7" s="109">
        <v>2019</v>
      </c>
      <c r="D7" s="86" t="str">
        <f>'2019'!B3</f>
        <v>Kyler Murray</v>
      </c>
      <c r="E7" s="11">
        <f>'2019'!C3</f>
        <v>12.81</v>
      </c>
      <c r="F7" s="11" t="s">
        <v>374</v>
      </c>
      <c r="H7" s="279" t="s">
        <v>380</v>
      </c>
      <c r="I7" s="279"/>
      <c r="J7" s="279"/>
      <c r="K7" s="279"/>
    </row>
    <row r="8" spans="1:11" x14ac:dyDescent="0.2">
      <c r="A8" s="111">
        <f t="shared" si="0"/>
        <v>6</v>
      </c>
      <c r="B8" s="109">
        <f>'2021'!A4</f>
        <v>2</v>
      </c>
      <c r="C8" s="109">
        <v>2021</v>
      </c>
      <c r="D8" s="86" t="str">
        <f>'2021'!B4</f>
        <v>Justin Fields</v>
      </c>
      <c r="E8" s="11">
        <f>'2021'!C4</f>
        <v>12.49375</v>
      </c>
      <c r="F8" s="11" t="s">
        <v>374</v>
      </c>
      <c r="H8" s="111" t="s">
        <v>377</v>
      </c>
      <c r="I8" s="111" t="s">
        <v>378</v>
      </c>
      <c r="J8" s="111" t="s">
        <v>379</v>
      </c>
      <c r="K8" s="111" t="s">
        <v>440</v>
      </c>
    </row>
    <row r="9" spans="1:11" x14ac:dyDescent="0.2">
      <c r="A9" s="111">
        <f t="shared" si="0"/>
        <v>7</v>
      </c>
      <c r="B9" s="109">
        <f>'2024'!A4</f>
        <v>2</v>
      </c>
      <c r="C9" s="109">
        <v>2024</v>
      </c>
      <c r="D9" s="86" t="str">
        <f>'2024'!B4</f>
        <v>Caleb Williams</v>
      </c>
      <c r="E9" s="11">
        <f>'2024'!C4</f>
        <v>12.483046874999999</v>
      </c>
      <c r="F9" s="11" t="s">
        <v>375</v>
      </c>
      <c r="H9" s="111">
        <f>COUNTIF(F5:F14,"Yes")</f>
        <v>7</v>
      </c>
      <c r="I9" s="111">
        <f>COUNTIF(F5:F14,"*")</f>
        <v>10</v>
      </c>
      <c r="J9" s="113">
        <f>H9/I9</f>
        <v>0.7</v>
      </c>
      <c r="K9" s="113">
        <f>7/8</f>
        <v>0.875</v>
      </c>
    </row>
    <row r="10" spans="1:11" x14ac:dyDescent="0.2">
      <c r="A10" s="111">
        <f t="shared" si="0"/>
        <v>8</v>
      </c>
      <c r="B10" s="109">
        <f>'2015'!A3</f>
        <v>1</v>
      </c>
      <c r="C10" s="109">
        <v>2015</v>
      </c>
      <c r="D10" s="86" t="str">
        <f>'2015'!B3</f>
        <v>Marcus Mariota</v>
      </c>
      <c r="E10" s="11">
        <f>'2015'!C3</f>
        <v>12.387499999999999</v>
      </c>
      <c r="F10" s="11" t="s">
        <v>375</v>
      </c>
    </row>
    <row r="11" spans="1:11" x14ac:dyDescent="0.2">
      <c r="A11" s="111">
        <f t="shared" si="0"/>
        <v>9</v>
      </c>
      <c r="B11" s="109">
        <f>'2024'!A5</f>
        <v>3</v>
      </c>
      <c r="C11" s="109">
        <v>2024</v>
      </c>
      <c r="D11" s="86" t="str">
        <f>'2024'!B5</f>
        <v>Drake Maye</v>
      </c>
      <c r="E11" s="11">
        <f>'2024'!C5</f>
        <v>12.385859374999999</v>
      </c>
      <c r="F11" s="11" t="s">
        <v>375</v>
      </c>
      <c r="H11" s="278" t="s">
        <v>381</v>
      </c>
      <c r="I11" s="278"/>
      <c r="J11" s="278"/>
      <c r="K11" s="278"/>
    </row>
    <row r="12" spans="1:11" x14ac:dyDescent="0.2">
      <c r="A12" s="111">
        <f t="shared" si="0"/>
        <v>10</v>
      </c>
      <c r="B12" s="109">
        <f>'2020'!A4</f>
        <v>2</v>
      </c>
      <c r="C12" s="109">
        <v>2020</v>
      </c>
      <c r="D12" s="86" t="str">
        <f>'2020'!B4</f>
        <v>Tua Tagovailoa</v>
      </c>
      <c r="E12" s="11">
        <f>'2020'!C4</f>
        <v>11.825000000000001</v>
      </c>
      <c r="F12" s="11" t="s">
        <v>374</v>
      </c>
      <c r="H12" s="111" t="s">
        <v>377</v>
      </c>
      <c r="I12" s="111" t="s">
        <v>378</v>
      </c>
      <c r="J12" s="111" t="s">
        <v>379</v>
      </c>
      <c r="K12" s="111" t="s">
        <v>440</v>
      </c>
    </row>
    <row r="13" spans="1:11" x14ac:dyDescent="0.2">
      <c r="A13" s="111">
        <f t="shared" si="0"/>
        <v>11</v>
      </c>
      <c r="B13" s="109">
        <f>'2018'!A4</f>
        <v>2</v>
      </c>
      <c r="C13" s="109">
        <v>2018</v>
      </c>
      <c r="D13" s="86" t="str">
        <f>'2018'!B4</f>
        <v>Lamar Jackson</v>
      </c>
      <c r="E13" s="11">
        <f>'2018'!C4</f>
        <v>11.82</v>
      </c>
      <c r="F13" s="11" t="s">
        <v>374</v>
      </c>
      <c r="H13" s="111">
        <f>COUNTIF(F15:F27,"Yes")</f>
        <v>9</v>
      </c>
      <c r="I13" s="111">
        <f>COUNTIF(F15:F27,"*")</f>
        <v>13</v>
      </c>
      <c r="J13" s="113">
        <f>H13/I13</f>
        <v>0.69230769230769229</v>
      </c>
      <c r="K13" s="113">
        <f>8/11</f>
        <v>0.72727272727272729</v>
      </c>
    </row>
    <row r="14" spans="1:11" x14ac:dyDescent="0.2">
      <c r="A14" s="111">
        <f t="shared" si="0"/>
        <v>12</v>
      </c>
      <c r="B14" s="109">
        <f>'2015'!A4</f>
        <v>2</v>
      </c>
      <c r="C14" s="109">
        <v>2015</v>
      </c>
      <c r="D14" s="86" t="str">
        <f>'2015'!B4</f>
        <v>Jameis Winston</v>
      </c>
      <c r="E14" s="11">
        <f>'2015'!C4</f>
        <v>11.693671875</v>
      </c>
      <c r="F14" s="11" t="s">
        <v>374</v>
      </c>
    </row>
    <row r="15" spans="1:11" x14ac:dyDescent="0.2">
      <c r="A15" s="111">
        <f t="shared" si="0"/>
        <v>13</v>
      </c>
      <c r="B15" s="109">
        <f>'2023'!A3</f>
        <v>1</v>
      </c>
      <c r="C15" s="109">
        <v>2023</v>
      </c>
      <c r="D15" s="86" t="str">
        <f>'2023'!B3</f>
        <v>CJ Stroud</v>
      </c>
      <c r="E15" s="11">
        <f>'2023'!C3</f>
        <v>11.422499999999999</v>
      </c>
      <c r="F15" s="11" t="s">
        <v>374</v>
      </c>
      <c r="H15" s="277" t="s">
        <v>382</v>
      </c>
      <c r="I15" s="277"/>
      <c r="J15" s="277"/>
      <c r="K15" s="277"/>
    </row>
    <row r="16" spans="1:11" x14ac:dyDescent="0.2">
      <c r="A16" s="111">
        <f t="shared" si="0"/>
        <v>14</v>
      </c>
      <c r="B16" s="109">
        <f>'2020'!A5</f>
        <v>3</v>
      </c>
      <c r="C16" s="109">
        <v>2020</v>
      </c>
      <c r="D16" s="86" t="str">
        <f>'2020'!B5</f>
        <v>Justin Herbert</v>
      </c>
      <c r="E16" s="11">
        <f>'2020'!C5</f>
        <v>11.286468750000001</v>
      </c>
      <c r="F16" s="11" t="s">
        <v>374</v>
      </c>
      <c r="H16" s="111" t="s">
        <v>377</v>
      </c>
      <c r="I16" s="111" t="s">
        <v>378</v>
      </c>
      <c r="J16" s="111" t="s">
        <v>379</v>
      </c>
      <c r="K16" s="111" t="s">
        <v>440</v>
      </c>
    </row>
    <row r="17" spans="1:11" x14ac:dyDescent="0.2">
      <c r="A17" s="111">
        <f t="shared" si="0"/>
        <v>15</v>
      </c>
      <c r="B17" s="109">
        <f>'2017'!A3</f>
        <v>1</v>
      </c>
      <c r="C17" s="109">
        <v>2017</v>
      </c>
      <c r="D17" s="86" t="str">
        <f>'2017'!B3</f>
        <v>Deshaun Watson</v>
      </c>
      <c r="E17" s="11">
        <f>'2017'!C3</f>
        <v>11.2775</v>
      </c>
      <c r="F17" s="11" t="s">
        <v>374</v>
      </c>
      <c r="H17" s="111">
        <f>COUNTIF(F28:F38,"Yes")</f>
        <v>2</v>
      </c>
      <c r="I17" s="111">
        <f>COUNTIF(F28:F38,"*")</f>
        <v>11</v>
      </c>
      <c r="J17" s="113">
        <f>H17/I17</f>
        <v>0.18181818181818182</v>
      </c>
      <c r="K17" s="113">
        <f>2/10</f>
        <v>0.2</v>
      </c>
    </row>
    <row r="18" spans="1:11" x14ac:dyDescent="0.2">
      <c r="A18" s="111">
        <f t="shared" si="0"/>
        <v>16</v>
      </c>
      <c r="B18" s="109">
        <f>'2021'!A5</f>
        <v>3</v>
      </c>
      <c r="C18" s="109">
        <v>2021</v>
      </c>
      <c r="D18" s="86" t="str">
        <f>'2021'!B5</f>
        <v>Mac Jones</v>
      </c>
      <c r="E18" s="11">
        <f>'2021'!C5</f>
        <v>11.21875</v>
      </c>
      <c r="F18" s="11" t="s">
        <v>375</v>
      </c>
    </row>
    <row r="19" spans="1:11" x14ac:dyDescent="0.2">
      <c r="A19" s="111">
        <f t="shared" si="0"/>
        <v>17</v>
      </c>
      <c r="B19" s="109">
        <f>'2020'!A6</f>
        <v>4</v>
      </c>
      <c r="C19" s="109">
        <v>2020</v>
      </c>
      <c r="D19" s="86" t="str">
        <f>'2020'!B6</f>
        <v>Jalen Hurts</v>
      </c>
      <c r="E19" s="11">
        <f>'2020'!C6</f>
        <v>11</v>
      </c>
      <c r="F19" s="11" t="s">
        <v>374</v>
      </c>
      <c r="H19" s="276" t="s">
        <v>383</v>
      </c>
      <c r="I19" s="276"/>
      <c r="J19" s="276"/>
      <c r="K19" s="276"/>
    </row>
    <row r="20" spans="1:11" x14ac:dyDescent="0.2">
      <c r="A20" s="111">
        <f t="shared" si="0"/>
        <v>18</v>
      </c>
      <c r="B20" s="109">
        <f>'2023'!A4</f>
        <v>2</v>
      </c>
      <c r="C20" s="109">
        <v>2023</v>
      </c>
      <c r="D20" s="86" t="str">
        <f>'2023'!B4</f>
        <v>Bryce Young</v>
      </c>
      <c r="E20" s="11">
        <f>'2023'!C4</f>
        <v>10.877968750000001</v>
      </c>
      <c r="F20" s="11" t="s">
        <v>375</v>
      </c>
      <c r="H20" s="111" t="s">
        <v>377</v>
      </c>
      <c r="I20" s="111" t="s">
        <v>378</v>
      </c>
      <c r="J20" s="111" t="s">
        <v>379</v>
      </c>
      <c r="K20" s="111" t="s">
        <v>440</v>
      </c>
    </row>
    <row r="21" spans="1:11" x14ac:dyDescent="0.2">
      <c r="A21" s="111">
        <f t="shared" si="0"/>
        <v>20</v>
      </c>
      <c r="B21" s="109">
        <f>'2018'!A5</f>
        <v>3</v>
      </c>
      <c r="C21" s="109">
        <v>2018</v>
      </c>
      <c r="D21" s="86" t="str">
        <f>'2018'!B5</f>
        <v>Sam Darnold</v>
      </c>
      <c r="E21" s="11">
        <f>'2018'!C5</f>
        <v>10.558125</v>
      </c>
      <c r="F21" s="11" t="s">
        <v>374</v>
      </c>
      <c r="H21" s="111">
        <f>COUNTIF(F39:F49,"Yes")</f>
        <v>2</v>
      </c>
      <c r="I21" s="111">
        <f>COUNTIF(F39:F49,"*")</f>
        <v>11</v>
      </c>
      <c r="J21" s="113">
        <f>H21/I21</f>
        <v>0.18181818181818182</v>
      </c>
      <c r="K21" s="113">
        <f>2/11</f>
        <v>0.18181818181818182</v>
      </c>
    </row>
    <row r="22" spans="1:11" ht="15.75" customHeight="1" x14ac:dyDescent="0.2">
      <c r="A22" s="111">
        <f t="shared" si="0"/>
        <v>21</v>
      </c>
      <c r="B22" s="109">
        <f>'2021'!A6</f>
        <v>4</v>
      </c>
      <c r="C22" s="109">
        <v>2021</v>
      </c>
      <c r="D22" s="86" t="str">
        <f>'2021'!B6</f>
        <v>Zach Wilson</v>
      </c>
      <c r="E22" s="11">
        <f>'2021'!C6</f>
        <v>10.530000000000001</v>
      </c>
      <c r="F22" s="11" t="s">
        <v>375</v>
      </c>
    </row>
    <row r="23" spans="1:11" ht="15.75" customHeight="1" x14ac:dyDescent="0.2">
      <c r="A23" s="111">
        <f t="shared" si="0"/>
        <v>22</v>
      </c>
      <c r="B23" s="109">
        <f>'2016'!A3</f>
        <v>1</v>
      </c>
      <c r="C23" s="109">
        <v>2016</v>
      </c>
      <c r="D23" s="86" t="str">
        <f>'2016'!B3</f>
        <v>Jared Goff</v>
      </c>
      <c r="E23" s="11">
        <f>'2016'!C3</f>
        <v>10.462499999999999</v>
      </c>
      <c r="F23" s="11" t="s">
        <v>374</v>
      </c>
      <c r="H23" s="275" t="s">
        <v>384</v>
      </c>
      <c r="I23" s="275"/>
      <c r="J23" s="275"/>
      <c r="K23" s="275"/>
    </row>
    <row r="24" spans="1:11" ht="15.75" customHeight="1" x14ac:dyDescent="0.2">
      <c r="A24" s="111">
        <f t="shared" si="0"/>
        <v>19</v>
      </c>
      <c r="B24" s="109">
        <f>'2024'!A6</f>
        <v>4</v>
      </c>
      <c r="C24" s="109">
        <v>2024</v>
      </c>
      <c r="D24" s="86" t="str">
        <f>'2024'!B6</f>
        <v>JJ McCarthy</v>
      </c>
      <c r="E24" s="11">
        <f>'2024'!C6</f>
        <v>10.727625</v>
      </c>
      <c r="F24" s="11" t="s">
        <v>375</v>
      </c>
      <c r="H24" s="111" t="s">
        <v>377</v>
      </c>
      <c r="I24" s="111" t="s">
        <v>378</v>
      </c>
      <c r="J24" s="111" t="s">
        <v>379</v>
      </c>
      <c r="K24" s="111" t="s">
        <v>440</v>
      </c>
    </row>
    <row r="25" spans="1:11" ht="15.75" customHeight="1" x14ac:dyDescent="0.2">
      <c r="A25" s="111">
        <f t="shared" si="0"/>
        <v>23</v>
      </c>
      <c r="B25" s="109">
        <f>'2017'!A4</f>
        <v>2</v>
      </c>
      <c r="C25" s="109">
        <v>2017</v>
      </c>
      <c r="D25" s="86" t="str">
        <f>'2017'!B4</f>
        <v>Patrick Mahomes</v>
      </c>
      <c r="E25" s="11">
        <f>'2017'!C4</f>
        <v>10.324296875</v>
      </c>
      <c r="F25" s="11" t="s">
        <v>374</v>
      </c>
      <c r="H25" s="111">
        <f>COUNTIF(F50:F73,"Yes")</f>
        <v>0</v>
      </c>
      <c r="I25" s="111">
        <f>COUNTIF(F50:F73,"*")</f>
        <v>24</v>
      </c>
      <c r="J25" s="113">
        <f>H25/I25</f>
        <v>0</v>
      </c>
      <c r="K25" s="113">
        <f>0/25</f>
        <v>0</v>
      </c>
    </row>
    <row r="26" spans="1:11" ht="15.75" customHeight="1" x14ac:dyDescent="0.2">
      <c r="A26" s="111">
        <f t="shared" si="0"/>
        <v>24</v>
      </c>
      <c r="B26" s="109">
        <f>'2024'!A7</f>
        <v>5</v>
      </c>
      <c r="C26" s="109">
        <v>2024</v>
      </c>
      <c r="D26" s="86" t="str">
        <f>'2024'!B7</f>
        <v>Bo Nix</v>
      </c>
      <c r="E26" s="11">
        <f>'2024'!C7</f>
        <v>10.2774375</v>
      </c>
      <c r="F26" s="11" t="s">
        <v>374</v>
      </c>
    </row>
    <row r="27" spans="1:11" ht="15.75" customHeight="1" x14ac:dyDescent="0.2">
      <c r="A27" s="111">
        <f t="shared" si="0"/>
        <v>25</v>
      </c>
      <c r="B27" s="109">
        <f>'2018'!A6</f>
        <v>4</v>
      </c>
      <c r="C27" s="109">
        <v>2018</v>
      </c>
      <c r="D27" s="86" t="str">
        <f>'2018'!B6</f>
        <v>Josh Allen</v>
      </c>
      <c r="E27" s="11">
        <f>'2018'!C6</f>
        <v>10.07375</v>
      </c>
      <c r="F27" s="11" t="s">
        <v>374</v>
      </c>
      <c r="H27" s="274" t="s">
        <v>385</v>
      </c>
      <c r="I27" s="274"/>
      <c r="J27" s="274"/>
      <c r="K27" s="274"/>
    </row>
    <row r="28" spans="1:11" ht="15.75" customHeight="1" x14ac:dyDescent="0.2">
      <c r="A28" s="111">
        <f t="shared" si="0"/>
        <v>26</v>
      </c>
      <c r="B28" s="109">
        <f>'2016'!A4</f>
        <v>2</v>
      </c>
      <c r="C28" s="109">
        <v>2016</v>
      </c>
      <c r="D28" s="86" t="str">
        <f>'2016'!B4</f>
        <v>Paxton Lynch</v>
      </c>
      <c r="E28" s="11">
        <f>'2016'!C4</f>
        <v>9.9990937500000001</v>
      </c>
      <c r="F28" s="11" t="s">
        <v>375</v>
      </c>
      <c r="H28" s="111" t="s">
        <v>377</v>
      </c>
      <c r="I28" s="111" t="s">
        <v>378</v>
      </c>
      <c r="J28" s="111" t="s">
        <v>379</v>
      </c>
      <c r="K28" s="111" t="s">
        <v>440</v>
      </c>
    </row>
    <row r="29" spans="1:11" ht="15.75" customHeight="1" x14ac:dyDescent="0.2">
      <c r="A29" s="111">
        <f t="shared" si="0"/>
        <v>27</v>
      </c>
      <c r="B29" s="109">
        <f>'2017'!A5</f>
        <v>3</v>
      </c>
      <c r="C29" s="109">
        <v>2017</v>
      </c>
      <c r="D29" s="86" t="str">
        <f>'2017'!B5</f>
        <v>Mitchell Trubisky</v>
      </c>
      <c r="E29" s="11">
        <f>'2017'!C5</f>
        <v>9.9664062500000004</v>
      </c>
      <c r="F29" s="11" t="s">
        <v>375</v>
      </c>
      <c r="H29" s="111">
        <f>COUNTIF(F74:F100,"Yes")</f>
        <v>0</v>
      </c>
      <c r="I29" s="111">
        <f>COUNTIF(F74:F100,"*")</f>
        <v>27</v>
      </c>
      <c r="J29" s="113">
        <f>H29/I29</f>
        <v>0</v>
      </c>
      <c r="K29" s="113">
        <f>0/24</f>
        <v>0</v>
      </c>
    </row>
    <row r="30" spans="1:11" ht="15.75" customHeight="1" x14ac:dyDescent="0.2">
      <c r="A30" s="111">
        <f t="shared" si="0"/>
        <v>28</v>
      </c>
      <c r="B30" s="109">
        <f>'2022'!A3</f>
        <v>1</v>
      </c>
      <c r="C30" s="109">
        <v>2022</v>
      </c>
      <c r="D30" s="86" t="str">
        <f>'2022'!B3</f>
        <v>Kenny Pickett</v>
      </c>
      <c r="E30" s="11">
        <f>'2022'!C3</f>
        <v>9.8008750000000013</v>
      </c>
      <c r="F30" s="11" t="s">
        <v>375</v>
      </c>
    </row>
    <row r="31" spans="1:11" ht="15.75" customHeight="1" x14ac:dyDescent="0.2">
      <c r="A31" s="111">
        <f t="shared" si="0"/>
        <v>29</v>
      </c>
      <c r="B31" s="109">
        <f>'2024'!A8</f>
        <v>6</v>
      </c>
      <c r="C31" s="109">
        <v>2024</v>
      </c>
      <c r="D31" s="86" t="str">
        <f>'2024'!B8</f>
        <v>Michael Penix</v>
      </c>
      <c r="E31" s="11">
        <f>'2024'!C8</f>
        <v>9.536249999999999</v>
      </c>
      <c r="F31" s="11" t="s">
        <v>375</v>
      </c>
      <c r="H31" s="273" t="s">
        <v>386</v>
      </c>
      <c r="I31" s="273"/>
      <c r="J31" s="273"/>
      <c r="K31" s="273"/>
    </row>
    <row r="32" spans="1:11" ht="15.75" customHeight="1" x14ac:dyDescent="0.2">
      <c r="A32" s="111">
        <f t="shared" si="0"/>
        <v>30</v>
      </c>
      <c r="B32" s="109">
        <f>'2019'!A4</f>
        <v>2</v>
      </c>
      <c r="C32" s="109">
        <v>2019</v>
      </c>
      <c r="D32" s="86" t="str">
        <f>'2019'!B4</f>
        <v>Dwayne Haskins</v>
      </c>
      <c r="E32" s="11">
        <f>'2019'!C4</f>
        <v>9.254999999999999</v>
      </c>
      <c r="F32" s="11" t="s">
        <v>375</v>
      </c>
      <c r="H32" s="111" t="s">
        <v>377</v>
      </c>
      <c r="I32" s="111" t="s">
        <v>378</v>
      </c>
      <c r="J32" s="111" t="s">
        <v>379</v>
      </c>
      <c r="K32" s="111" t="s">
        <v>440</v>
      </c>
    </row>
    <row r="33" spans="1:11" ht="15.75" customHeight="1" x14ac:dyDescent="0.2">
      <c r="A33" s="111">
        <f t="shared" si="0"/>
        <v>31</v>
      </c>
      <c r="B33" s="109">
        <f>'2018'!A7</f>
        <v>5</v>
      </c>
      <c r="C33" s="109">
        <v>2018</v>
      </c>
      <c r="D33" s="86" t="str">
        <f>'2018'!B7</f>
        <v>Josh Rosen</v>
      </c>
      <c r="E33" s="11">
        <f>'2018'!C7</f>
        <v>9.1074999999999999</v>
      </c>
      <c r="F33" s="11" t="s">
        <v>375</v>
      </c>
      <c r="H33" s="111">
        <f>COUNTIF(F101:F151,"Yes")</f>
        <v>0</v>
      </c>
      <c r="I33" s="111">
        <f>COUNTIF(F101:F151,"*")</f>
        <v>51</v>
      </c>
      <c r="J33" s="113">
        <f>H33/I33</f>
        <v>0</v>
      </c>
      <c r="K33" s="113">
        <f>0/48</f>
        <v>0</v>
      </c>
    </row>
    <row r="34" spans="1:11" ht="15.75" customHeight="1" x14ac:dyDescent="0.2">
      <c r="A34" s="111">
        <f t="shared" si="0"/>
        <v>32</v>
      </c>
      <c r="B34" s="109">
        <f>'2016'!A5</f>
        <v>3</v>
      </c>
      <c r="C34" s="109">
        <v>2016</v>
      </c>
      <c r="D34" s="86" t="str">
        <f>'2016'!B5</f>
        <v>Carson Wentz</v>
      </c>
      <c r="E34" s="11">
        <f>'2016'!C5</f>
        <v>8.9937500000000004</v>
      </c>
      <c r="F34" s="11" t="s">
        <v>374</v>
      </c>
    </row>
    <row r="35" spans="1:11" ht="15.75" customHeight="1" x14ac:dyDescent="0.2">
      <c r="A35" s="111">
        <f t="shared" ref="A35:A66" si="1">_xlfn.RANK.EQ(E35,$E$3:$E$151)</f>
        <v>33</v>
      </c>
      <c r="B35" s="109">
        <f>'2021'!A7</f>
        <v>5</v>
      </c>
      <c r="C35" s="109">
        <v>2021</v>
      </c>
      <c r="D35" s="86" t="str">
        <f>'2021'!B7</f>
        <v>Trey Lance</v>
      </c>
      <c r="E35" s="11">
        <f>'2021'!C7</f>
        <v>8.8765624999999986</v>
      </c>
      <c r="F35" s="11" t="s">
        <v>375</v>
      </c>
    </row>
    <row r="36" spans="1:11" ht="15.75" customHeight="1" x14ac:dyDescent="0.2">
      <c r="A36" s="111">
        <f t="shared" si="1"/>
        <v>34</v>
      </c>
      <c r="B36" s="109">
        <f>'2023'!A5</f>
        <v>3</v>
      </c>
      <c r="C36" s="109">
        <v>2023</v>
      </c>
      <c r="D36" s="86" t="str">
        <f>'2023'!B5</f>
        <v>Anthony Richardson</v>
      </c>
      <c r="E36" s="11">
        <f>'2023'!C5</f>
        <v>8.8078125000000007</v>
      </c>
      <c r="F36" s="11" t="s">
        <v>375</v>
      </c>
    </row>
    <row r="37" spans="1:11" ht="15.75" customHeight="1" x14ac:dyDescent="0.2">
      <c r="A37" s="111">
        <f t="shared" si="1"/>
        <v>35</v>
      </c>
      <c r="B37" s="109">
        <f>'2019'!A5</f>
        <v>3</v>
      </c>
      <c r="C37" s="109">
        <v>2019</v>
      </c>
      <c r="D37" s="86" t="str">
        <f>'2019'!B5</f>
        <v>Daniel Jones</v>
      </c>
      <c r="E37" s="11">
        <f>'2019'!C5</f>
        <v>8.7087500000000002</v>
      </c>
      <c r="F37" s="11" t="s">
        <v>374</v>
      </c>
    </row>
    <row r="38" spans="1:11" ht="15.75" customHeight="1" x14ac:dyDescent="0.2">
      <c r="A38" s="111">
        <f t="shared" si="1"/>
        <v>36</v>
      </c>
      <c r="B38" s="109">
        <f>'2020'!A7</f>
        <v>5</v>
      </c>
      <c r="C38" s="109">
        <v>2020</v>
      </c>
      <c r="D38" s="86" t="str">
        <f>'2020'!B7</f>
        <v>Jordan Love</v>
      </c>
      <c r="E38" s="11">
        <f>'2020'!C7</f>
        <v>8.6887499999999989</v>
      </c>
      <c r="F38" s="11" t="s">
        <v>375</v>
      </c>
    </row>
    <row r="39" spans="1:11" ht="15.75" customHeight="1" x14ac:dyDescent="0.2">
      <c r="A39" s="111">
        <f t="shared" si="1"/>
        <v>37</v>
      </c>
      <c r="B39" s="109">
        <f>'2022'!A4</f>
        <v>2</v>
      </c>
      <c r="C39" s="109">
        <v>2022</v>
      </c>
      <c r="D39" s="86" t="str">
        <f>'2022'!B4</f>
        <v>Matt Corral</v>
      </c>
      <c r="E39" s="11">
        <f>'2022'!C4</f>
        <v>8.4375</v>
      </c>
      <c r="F39" s="11" t="s">
        <v>375</v>
      </c>
    </row>
    <row r="40" spans="1:11" ht="15.75" customHeight="1" x14ac:dyDescent="0.2">
      <c r="A40" s="111">
        <f t="shared" si="1"/>
        <v>38</v>
      </c>
      <c r="B40" s="109">
        <f>'2022'!A5</f>
        <v>3</v>
      </c>
      <c r="C40" s="109">
        <v>2022</v>
      </c>
      <c r="D40" s="86" t="str">
        <f>'2022'!B5</f>
        <v>Sam Howell</v>
      </c>
      <c r="E40" s="11">
        <f>'2022'!C5</f>
        <v>8.2850000000000001</v>
      </c>
      <c r="F40" s="11" t="s">
        <v>375</v>
      </c>
    </row>
    <row r="41" spans="1:11" ht="15.75" customHeight="1" x14ac:dyDescent="0.2">
      <c r="A41" s="111">
        <f t="shared" si="1"/>
        <v>39</v>
      </c>
      <c r="B41" s="109">
        <f>'2021'!A8</f>
        <v>6</v>
      </c>
      <c r="C41" s="109">
        <v>2021</v>
      </c>
      <c r="D41" s="86" t="str">
        <f>'2021'!B8</f>
        <v>Kyle Trask</v>
      </c>
      <c r="E41" s="11">
        <f>'2021'!C8</f>
        <v>7.9549999999999983</v>
      </c>
      <c r="F41" s="11" t="s">
        <v>375</v>
      </c>
    </row>
    <row r="42" spans="1:11" ht="15.75" customHeight="1" x14ac:dyDescent="0.2">
      <c r="A42" s="111">
        <f t="shared" si="1"/>
        <v>40</v>
      </c>
      <c r="B42" s="109">
        <f>'2019'!A6</f>
        <v>4</v>
      </c>
      <c r="C42" s="109">
        <v>2019</v>
      </c>
      <c r="D42" s="86" t="str">
        <f>'2019'!B6</f>
        <v>Drew Lock</v>
      </c>
      <c r="E42" s="11">
        <f>'2019'!C6</f>
        <v>7.8888125000000002</v>
      </c>
      <c r="F42" s="11" t="s">
        <v>375</v>
      </c>
    </row>
    <row r="43" spans="1:11" ht="15.75" customHeight="1" x14ac:dyDescent="0.2">
      <c r="A43" s="111">
        <f t="shared" si="1"/>
        <v>41</v>
      </c>
      <c r="B43" s="109">
        <f>'2023'!A6</f>
        <v>4</v>
      </c>
      <c r="C43" s="109">
        <v>2023</v>
      </c>
      <c r="D43" s="86" t="str">
        <f>'2023'!B6</f>
        <v>Will Levis</v>
      </c>
      <c r="E43" s="11">
        <f>'2023'!C6</f>
        <v>7.5009375</v>
      </c>
      <c r="F43" s="11" t="s">
        <v>375</v>
      </c>
    </row>
    <row r="44" spans="1:11" ht="15.75" customHeight="1" x14ac:dyDescent="0.2">
      <c r="A44" s="111">
        <f t="shared" si="1"/>
        <v>42</v>
      </c>
      <c r="B44" s="109">
        <f>'2016'!A6</f>
        <v>4</v>
      </c>
      <c r="C44" s="109">
        <v>2016</v>
      </c>
      <c r="D44" s="86" t="str">
        <f>'2016'!B6</f>
        <v>Dak Prescott</v>
      </c>
      <c r="E44" s="11">
        <f>'2016'!C6</f>
        <v>7.4125000000000005</v>
      </c>
      <c r="F44" s="11" t="s">
        <v>374</v>
      </c>
    </row>
    <row r="45" spans="1:11" ht="15.75" customHeight="1" x14ac:dyDescent="0.2">
      <c r="A45" s="111">
        <f t="shared" si="1"/>
        <v>43</v>
      </c>
      <c r="B45" s="109">
        <f>'2017'!A6</f>
        <v>4</v>
      </c>
      <c r="C45" s="109">
        <v>2017</v>
      </c>
      <c r="D45" s="86" t="str">
        <f>'2017'!B6</f>
        <v>DeShone Kizer</v>
      </c>
      <c r="E45" s="11">
        <f>'2017'!C6</f>
        <v>7.2859375000000002</v>
      </c>
      <c r="F45" s="11" t="s">
        <v>375</v>
      </c>
    </row>
    <row r="46" spans="1:11" ht="15.75" customHeight="1" x14ac:dyDescent="0.2">
      <c r="A46" s="111">
        <f t="shared" si="1"/>
        <v>44</v>
      </c>
      <c r="B46" s="109">
        <f>'2022'!A6</f>
        <v>4</v>
      </c>
      <c r="C46" s="109">
        <v>2022</v>
      </c>
      <c r="D46" s="86" t="str">
        <f>'2022'!B6</f>
        <v>Brock Purdy</v>
      </c>
      <c r="E46" s="11">
        <f>'2022'!C6</f>
        <v>6.6265625000000012</v>
      </c>
      <c r="F46" s="11" t="s">
        <v>374</v>
      </c>
    </row>
    <row r="47" spans="1:11" ht="15.75" customHeight="1" x14ac:dyDescent="0.2">
      <c r="A47" s="111">
        <f t="shared" si="1"/>
        <v>45</v>
      </c>
      <c r="B47" s="109">
        <f>'2022'!A7</f>
        <v>5</v>
      </c>
      <c r="C47" s="109">
        <v>2022</v>
      </c>
      <c r="D47" s="86" t="str">
        <f>'2022'!B7</f>
        <v>Desmond Ridder</v>
      </c>
      <c r="E47" s="11">
        <f>'2022'!C7</f>
        <v>6.6197656250000003</v>
      </c>
      <c r="F47" s="11" t="s">
        <v>375</v>
      </c>
    </row>
    <row r="48" spans="1:11" ht="15.75" customHeight="1" x14ac:dyDescent="0.2">
      <c r="A48" s="111">
        <f t="shared" si="1"/>
        <v>48</v>
      </c>
      <c r="B48" s="109">
        <f>'2023'!A7</f>
        <v>5</v>
      </c>
      <c r="C48" s="109">
        <v>2023</v>
      </c>
      <c r="D48" s="86" t="str">
        <f>'2023'!B7</f>
        <v>Max Duggan</v>
      </c>
      <c r="E48" s="11">
        <f>'2023'!C7</f>
        <v>6.1709375000000009</v>
      </c>
      <c r="F48" s="11" t="s">
        <v>375</v>
      </c>
    </row>
    <row r="49" spans="1:6" ht="15.75" customHeight="1" x14ac:dyDescent="0.2">
      <c r="A49" s="111">
        <f t="shared" si="1"/>
        <v>46</v>
      </c>
      <c r="B49" s="109">
        <f>'2016'!A7</f>
        <v>5</v>
      </c>
      <c r="C49" s="109">
        <v>2016</v>
      </c>
      <c r="D49" s="86" t="str">
        <f>'2016'!B7</f>
        <v>Christian Hackenberg</v>
      </c>
      <c r="E49" s="11">
        <f>'2016'!C7</f>
        <v>6.4312500000000004</v>
      </c>
      <c r="F49" s="11" t="s">
        <v>375</v>
      </c>
    </row>
    <row r="50" spans="1:6" ht="15.75" customHeight="1" x14ac:dyDescent="0.2">
      <c r="A50" s="111">
        <f t="shared" si="1"/>
        <v>47</v>
      </c>
      <c r="B50" s="109">
        <f>'2018'!A8</f>
        <v>6</v>
      </c>
      <c r="C50" s="109">
        <v>2018</v>
      </c>
      <c r="D50" s="86" t="str">
        <f>'2018'!B8</f>
        <v>Mason Rudolph</v>
      </c>
      <c r="E50" s="11">
        <f>'2018'!C8</f>
        <v>6.2475000000000005</v>
      </c>
      <c r="F50" s="11" t="s">
        <v>375</v>
      </c>
    </row>
    <row r="51" spans="1:6" ht="15.75" customHeight="1" x14ac:dyDescent="0.2">
      <c r="A51" s="111">
        <f t="shared" si="1"/>
        <v>55</v>
      </c>
      <c r="B51" s="109">
        <f>'2023'!A8</f>
        <v>6</v>
      </c>
      <c r="C51" s="109">
        <v>2023</v>
      </c>
      <c r="D51" s="86" t="str">
        <f>'2023'!B8</f>
        <v>Hendon Hooker</v>
      </c>
      <c r="E51" s="11">
        <f>'2023'!C8</f>
        <v>5.5546875</v>
      </c>
      <c r="F51" s="11" t="s">
        <v>375</v>
      </c>
    </row>
    <row r="52" spans="1:6" ht="15.75" customHeight="1" x14ac:dyDescent="0.2">
      <c r="A52" s="111">
        <f t="shared" si="1"/>
        <v>49</v>
      </c>
      <c r="B52" s="109">
        <f>'2021'!A9</f>
        <v>7</v>
      </c>
      <c r="C52" s="109">
        <v>2021</v>
      </c>
      <c r="D52" s="86" t="str">
        <f>'2021'!B9</f>
        <v>Ian Book</v>
      </c>
      <c r="E52" s="11">
        <f>'2021'!C9</f>
        <v>6.1509375000000004</v>
      </c>
      <c r="F52" s="11" t="s">
        <v>375</v>
      </c>
    </row>
    <row r="53" spans="1:6" ht="15.75" customHeight="1" x14ac:dyDescent="0.2">
      <c r="A53" s="111">
        <f t="shared" si="1"/>
        <v>50</v>
      </c>
      <c r="B53" s="109">
        <f>'2021'!A10</f>
        <v>8</v>
      </c>
      <c r="C53" s="109">
        <v>2021</v>
      </c>
      <c r="D53" s="86" t="str">
        <f>'2021'!B10</f>
        <v>Sam Ehlinger</v>
      </c>
      <c r="E53" s="11">
        <f>'2021'!C10</f>
        <v>6.0274999999999999</v>
      </c>
      <c r="F53" s="11" t="s">
        <v>375</v>
      </c>
    </row>
    <row r="54" spans="1:6" ht="15.75" customHeight="1" x14ac:dyDescent="0.2">
      <c r="A54" s="111">
        <f t="shared" si="1"/>
        <v>51</v>
      </c>
      <c r="B54" s="109">
        <f>'2022'!A8</f>
        <v>6</v>
      </c>
      <c r="C54" s="109">
        <v>2022</v>
      </c>
      <c r="D54" s="86" t="str">
        <f>'2022'!B8</f>
        <v>Dustin Crum</v>
      </c>
      <c r="E54" s="11">
        <f>'2022'!C8</f>
        <v>5.9612499999999997</v>
      </c>
      <c r="F54" s="11" t="s">
        <v>375</v>
      </c>
    </row>
    <row r="55" spans="1:6" ht="15.75" customHeight="1" x14ac:dyDescent="0.2">
      <c r="A55" s="111">
        <f t="shared" si="1"/>
        <v>52</v>
      </c>
      <c r="B55" s="109">
        <f>'2019'!A7</f>
        <v>5</v>
      </c>
      <c r="C55" s="109">
        <v>2019</v>
      </c>
      <c r="D55" s="86" t="str">
        <f>'2019'!B7</f>
        <v>Will Grier</v>
      </c>
      <c r="E55" s="11">
        <f>'2019'!C7</f>
        <v>5.9137500000000003</v>
      </c>
      <c r="F55" s="11" t="s">
        <v>375</v>
      </c>
    </row>
    <row r="56" spans="1:6" ht="15.75" customHeight="1" x14ac:dyDescent="0.2">
      <c r="A56" s="111">
        <f t="shared" si="1"/>
        <v>53</v>
      </c>
      <c r="B56" s="109">
        <f>'2021'!A11</f>
        <v>9</v>
      </c>
      <c r="C56" s="109">
        <v>2021</v>
      </c>
      <c r="D56" s="86" t="str">
        <f>'2021'!B11</f>
        <v>Davis Mills</v>
      </c>
      <c r="E56" s="11">
        <f>'2021'!C11</f>
        <v>5.6749999999999998</v>
      </c>
      <c r="F56" s="11" t="s">
        <v>375</v>
      </c>
    </row>
    <row r="57" spans="1:6" ht="15.75" customHeight="1" x14ac:dyDescent="0.2">
      <c r="A57" s="111">
        <f t="shared" si="1"/>
        <v>54</v>
      </c>
      <c r="B57" s="109">
        <f>'2016'!A8</f>
        <v>6</v>
      </c>
      <c r="C57" s="109">
        <v>2016</v>
      </c>
      <c r="D57" s="86" t="str">
        <f>'2016'!B8</f>
        <v>Cody Kessler</v>
      </c>
      <c r="E57" s="11">
        <f>'2016'!C8</f>
        <v>5.5724999999999998</v>
      </c>
      <c r="F57" s="11" t="s">
        <v>375</v>
      </c>
    </row>
    <row r="58" spans="1:6" ht="15.75" customHeight="1" x14ac:dyDescent="0.2">
      <c r="A58" s="111">
        <f t="shared" si="1"/>
        <v>56</v>
      </c>
      <c r="B58" s="109">
        <f>'2024'!A9</f>
        <v>7</v>
      </c>
      <c r="C58" s="109">
        <v>2024</v>
      </c>
      <c r="D58" s="86" t="str">
        <f>'2024'!B9</f>
        <v>Joe Milton</v>
      </c>
      <c r="E58" s="11">
        <f>'2024'!C9</f>
        <v>5.3182031250000001</v>
      </c>
      <c r="F58" s="11" t="s">
        <v>375</v>
      </c>
    </row>
    <row r="59" spans="1:6" ht="15.75" customHeight="1" x14ac:dyDescent="0.2">
      <c r="A59" s="111">
        <f t="shared" si="1"/>
        <v>59</v>
      </c>
      <c r="B59" s="109">
        <f>'2023'!A9</f>
        <v>7</v>
      </c>
      <c r="C59" s="109">
        <v>2023</v>
      </c>
      <c r="D59" s="86" t="str">
        <f>'2023'!B9</f>
        <v>Clayton Tune</v>
      </c>
      <c r="E59" s="11">
        <f>'2023'!C9</f>
        <v>4.8650000000000002</v>
      </c>
      <c r="F59" s="11" t="s">
        <v>375</v>
      </c>
    </row>
    <row r="60" spans="1:6" ht="15.75" customHeight="1" x14ac:dyDescent="0.2">
      <c r="A60" s="111">
        <f t="shared" si="1"/>
        <v>57</v>
      </c>
      <c r="B60" s="109">
        <f>'2020'!A8</f>
        <v>6</v>
      </c>
      <c r="C60" s="109">
        <v>2020</v>
      </c>
      <c r="D60" s="86" t="str">
        <f>'2020'!B8</f>
        <v>Jacob Eason</v>
      </c>
      <c r="E60" s="11">
        <f>'2020'!C8</f>
        <v>5.0474999999999994</v>
      </c>
      <c r="F60" s="11" t="s">
        <v>375</v>
      </c>
    </row>
    <row r="61" spans="1:6" ht="15.75" customHeight="1" x14ac:dyDescent="0.2">
      <c r="A61" s="111">
        <f t="shared" si="1"/>
        <v>60</v>
      </c>
      <c r="B61" s="109">
        <f>'2023'!A10</f>
        <v>8</v>
      </c>
      <c r="C61" s="109">
        <v>2023</v>
      </c>
      <c r="D61" s="86" t="str">
        <f>'2023'!B10</f>
        <v>Jake Haener</v>
      </c>
      <c r="E61" s="11">
        <f>'2023'!C10</f>
        <v>4.8224999999999998</v>
      </c>
      <c r="F61" s="11" t="s">
        <v>375</v>
      </c>
    </row>
    <row r="62" spans="1:6" ht="15.75" customHeight="1" x14ac:dyDescent="0.2">
      <c r="A62" s="111">
        <f t="shared" si="1"/>
        <v>77</v>
      </c>
      <c r="B62" s="109">
        <f>'2023'!A11</f>
        <v>9</v>
      </c>
      <c r="C62" s="109">
        <v>2023</v>
      </c>
      <c r="D62" s="86" t="str">
        <f>'2023'!B11</f>
        <v>Stetson Bennett</v>
      </c>
      <c r="E62" s="11">
        <f>'2023'!C11</f>
        <v>4.2152499999999993</v>
      </c>
      <c r="F62" s="11" t="s">
        <v>375</v>
      </c>
    </row>
    <row r="63" spans="1:6" ht="15.75" customHeight="1" x14ac:dyDescent="0.2">
      <c r="A63" s="111">
        <f t="shared" si="1"/>
        <v>78</v>
      </c>
      <c r="B63" s="109">
        <f>'2023'!A12</f>
        <v>10</v>
      </c>
      <c r="C63" s="109">
        <v>2023</v>
      </c>
      <c r="D63" s="86" t="str">
        <f>'2023'!B12</f>
        <v>Dorian Thompson-Robinson</v>
      </c>
      <c r="E63" s="11">
        <f>'2023'!C12</f>
        <v>4.1500000000000004</v>
      </c>
      <c r="F63" s="11" t="s">
        <v>375</v>
      </c>
    </row>
    <row r="64" spans="1:6" ht="15.75" customHeight="1" x14ac:dyDescent="0.2">
      <c r="A64" s="111">
        <f t="shared" si="1"/>
        <v>61</v>
      </c>
      <c r="B64" s="109">
        <f>'2015'!A5</f>
        <v>3</v>
      </c>
      <c r="C64" s="109">
        <v>2015</v>
      </c>
      <c r="D64" s="86" t="str">
        <f>'2015'!B5</f>
        <v>Bryce Petty</v>
      </c>
      <c r="E64" s="11">
        <f>'2015'!C5</f>
        <v>4.750375</v>
      </c>
      <c r="F64" s="11" t="s">
        <v>375</v>
      </c>
    </row>
    <row r="65" spans="1:6" ht="15.75" customHeight="1" x14ac:dyDescent="0.2">
      <c r="A65" s="111">
        <f t="shared" si="1"/>
        <v>62</v>
      </c>
      <c r="B65" s="109">
        <f>'2022'!A9</f>
        <v>7</v>
      </c>
      <c r="C65" s="109">
        <v>2022</v>
      </c>
      <c r="D65" s="86" t="str">
        <f>'2022'!B9</f>
        <v>Malik Willis</v>
      </c>
      <c r="E65" s="11">
        <f>'2022'!C9</f>
        <v>4.7374999999999998</v>
      </c>
      <c r="F65" s="11" t="s">
        <v>375</v>
      </c>
    </row>
    <row r="66" spans="1:6" ht="15.75" customHeight="1" x14ac:dyDescent="0.2">
      <c r="A66" s="111">
        <f t="shared" si="1"/>
        <v>63</v>
      </c>
      <c r="B66" s="109">
        <f>'2021'!A12</f>
        <v>10</v>
      </c>
      <c r="C66" s="109">
        <v>2021</v>
      </c>
      <c r="D66" s="86" t="str">
        <f>'2021'!B12</f>
        <v>Feleipe Franks</v>
      </c>
      <c r="E66" s="11">
        <f>'2021'!C12</f>
        <v>4.71875</v>
      </c>
      <c r="F66" s="11" t="s">
        <v>375</v>
      </c>
    </row>
    <row r="67" spans="1:6" ht="15.75" customHeight="1" x14ac:dyDescent="0.2">
      <c r="A67" s="111">
        <f t="shared" ref="A67:A98" si="2">_xlfn.RANK.EQ(E67,$E$3:$E$151)</f>
        <v>66</v>
      </c>
      <c r="B67" s="109">
        <f>'2022'!A10</f>
        <v>8</v>
      </c>
      <c r="C67" s="109">
        <v>2022</v>
      </c>
      <c r="D67" s="86" t="str">
        <f>'2022'!B10</f>
        <v>Bailey Zappe</v>
      </c>
      <c r="E67" s="11">
        <f>'2022'!C10</f>
        <v>4.6112500000000001</v>
      </c>
      <c r="F67" s="11" t="s">
        <v>375</v>
      </c>
    </row>
    <row r="68" spans="1:6" ht="15.75" customHeight="1" x14ac:dyDescent="0.2">
      <c r="A68" s="111">
        <f t="shared" si="2"/>
        <v>64</v>
      </c>
      <c r="B68" s="109">
        <f>'2017'!A7</f>
        <v>5</v>
      </c>
      <c r="C68" s="109">
        <v>2017</v>
      </c>
      <c r="D68" s="86" t="str">
        <f>'2017'!B7</f>
        <v>Joshua Dobbs</v>
      </c>
      <c r="E68" s="11">
        <f>'2017'!C7</f>
        <v>4.7075000000000005</v>
      </c>
      <c r="F68" s="11" t="s">
        <v>375</v>
      </c>
    </row>
    <row r="69" spans="1:6" ht="15.75" customHeight="1" x14ac:dyDescent="0.2">
      <c r="A69" s="111">
        <f t="shared" si="2"/>
        <v>65</v>
      </c>
      <c r="B69" s="109">
        <f>'2017'!A8</f>
        <v>6</v>
      </c>
      <c r="C69" s="109">
        <v>2017</v>
      </c>
      <c r="D69" s="86" t="str">
        <f>'2017'!B8</f>
        <v>Chad Kelly</v>
      </c>
      <c r="E69" s="11">
        <f>'2017'!C8</f>
        <v>4.6869531249999996</v>
      </c>
      <c r="F69" s="11" t="s">
        <v>375</v>
      </c>
    </row>
    <row r="70" spans="1:6" ht="15.75" customHeight="1" x14ac:dyDescent="0.2">
      <c r="A70" s="111">
        <f t="shared" si="2"/>
        <v>92</v>
      </c>
      <c r="B70" s="109">
        <f>'2022'!A11</f>
        <v>9</v>
      </c>
      <c r="C70" s="109">
        <v>2022</v>
      </c>
      <c r="D70" s="86" t="str">
        <f>'2022'!B11</f>
        <v>Skylar Thompson</v>
      </c>
      <c r="E70" s="11">
        <f>'2022'!C11</f>
        <v>3.7162499999999996</v>
      </c>
      <c r="F70" s="11" t="s">
        <v>375</v>
      </c>
    </row>
    <row r="71" spans="1:6" ht="15.75" customHeight="1" x14ac:dyDescent="0.2">
      <c r="A71" s="111">
        <f t="shared" si="2"/>
        <v>67</v>
      </c>
      <c r="B71" s="109">
        <f>'2016'!A9</f>
        <v>7</v>
      </c>
      <c r="C71" s="109">
        <v>2016</v>
      </c>
      <c r="D71" s="86" t="str">
        <f>'2016'!B9</f>
        <v>Cardale Jones</v>
      </c>
      <c r="E71" s="11">
        <f>'2016'!C9</f>
        <v>4.57125</v>
      </c>
      <c r="F71" s="11" t="s">
        <v>375</v>
      </c>
    </row>
    <row r="72" spans="1:6" ht="15.75" customHeight="1" x14ac:dyDescent="0.2">
      <c r="A72" s="111">
        <f t="shared" si="2"/>
        <v>68</v>
      </c>
      <c r="B72" s="109">
        <f>'2015'!A6</f>
        <v>4</v>
      </c>
      <c r="C72" s="109">
        <v>2015</v>
      </c>
      <c r="D72" s="86" t="str">
        <f>'2015'!B6</f>
        <v>Brett Hundley</v>
      </c>
      <c r="E72" s="11">
        <f>'2015'!C6</f>
        <v>4.5687499999999996</v>
      </c>
      <c r="F72" s="11" t="s">
        <v>375</v>
      </c>
    </row>
    <row r="73" spans="1:6" ht="15.75" customHeight="1" x14ac:dyDescent="0.2">
      <c r="A73" s="111">
        <f t="shared" si="2"/>
        <v>69</v>
      </c>
      <c r="B73" s="109">
        <f>'2020'!A9</f>
        <v>7</v>
      </c>
      <c r="C73" s="109">
        <v>2020</v>
      </c>
      <c r="D73" s="86" t="str">
        <f>'2020'!B9</f>
        <v>Jake Fromm</v>
      </c>
      <c r="E73" s="11">
        <f>'2020'!C9</f>
        <v>4.55375</v>
      </c>
      <c r="F73" s="11" t="s">
        <v>375</v>
      </c>
    </row>
    <row r="74" spans="1:6" ht="15.75" customHeight="1" x14ac:dyDescent="0.2">
      <c r="A74" s="111">
        <f t="shared" si="2"/>
        <v>70</v>
      </c>
      <c r="B74" s="109">
        <f>'2021'!A13</f>
        <v>11</v>
      </c>
      <c r="C74" s="109">
        <v>2021</v>
      </c>
      <c r="D74" s="86" t="str">
        <f>'2021'!B13</f>
        <v>Kellen Mond</v>
      </c>
      <c r="E74" s="11">
        <f>'2021'!C13</f>
        <v>4.4928125000000003</v>
      </c>
      <c r="F74" s="11" t="s">
        <v>375</v>
      </c>
    </row>
    <row r="75" spans="1:6" ht="15.75" customHeight="1" x14ac:dyDescent="0.2">
      <c r="A75" s="111">
        <f t="shared" si="2"/>
        <v>71</v>
      </c>
      <c r="B75" s="109">
        <f>'2016'!A10</f>
        <v>8</v>
      </c>
      <c r="C75" s="109">
        <v>2016</v>
      </c>
      <c r="D75" s="86" t="str">
        <f>'2016'!B10</f>
        <v>Connor Cook</v>
      </c>
      <c r="E75" s="11">
        <f>'2016'!C10</f>
        <v>4.4424999999999999</v>
      </c>
      <c r="F75" s="11" t="s">
        <v>375</v>
      </c>
    </row>
    <row r="76" spans="1:6" ht="15.75" customHeight="1" x14ac:dyDescent="0.2">
      <c r="A76" s="111">
        <f t="shared" si="2"/>
        <v>72</v>
      </c>
      <c r="B76" s="109">
        <f>'2019'!A8</f>
        <v>6</v>
      </c>
      <c r="C76" s="109">
        <v>2019</v>
      </c>
      <c r="D76" s="86" t="str">
        <f>'2019'!B8</f>
        <v>Trace McSorley</v>
      </c>
      <c r="E76" s="11">
        <f>'2019'!C8</f>
        <v>4.4381250000000003</v>
      </c>
      <c r="F76" s="11" t="s">
        <v>375</v>
      </c>
    </row>
    <row r="77" spans="1:6" ht="15.75" customHeight="1" x14ac:dyDescent="0.2">
      <c r="A77" s="111">
        <f t="shared" si="2"/>
        <v>58</v>
      </c>
      <c r="B77" s="109">
        <f>'2024'!A10</f>
        <v>8</v>
      </c>
      <c r="C77" s="109">
        <v>2024</v>
      </c>
      <c r="D77" s="86" t="str">
        <f>'2024'!B10</f>
        <v>Jordan Travis</v>
      </c>
      <c r="E77" s="11">
        <f>'2024'!C10</f>
        <v>4.972500000000001</v>
      </c>
      <c r="F77" s="11" t="s">
        <v>375</v>
      </c>
    </row>
    <row r="78" spans="1:6" ht="15.75" customHeight="1" x14ac:dyDescent="0.2">
      <c r="A78" s="111">
        <f t="shared" si="2"/>
        <v>90</v>
      </c>
      <c r="B78" s="109">
        <f>'2023'!A13</f>
        <v>11</v>
      </c>
      <c r="C78" s="109">
        <v>2023</v>
      </c>
      <c r="D78" s="86" t="str">
        <f>'2023'!B13</f>
        <v>Jaren Hall</v>
      </c>
      <c r="E78" s="11">
        <f>'2023'!C13</f>
        <v>3.7659374999999997</v>
      </c>
      <c r="F78" s="11" t="s">
        <v>375</v>
      </c>
    </row>
    <row r="79" spans="1:6" ht="15.75" customHeight="1" x14ac:dyDescent="0.2">
      <c r="A79" s="111">
        <f t="shared" si="2"/>
        <v>74</v>
      </c>
      <c r="B79" s="109">
        <f>'2015'!A7</f>
        <v>5</v>
      </c>
      <c r="C79" s="109">
        <v>2015</v>
      </c>
      <c r="D79" s="86" t="str">
        <f>'2015'!B7</f>
        <v>Sean Mannion</v>
      </c>
      <c r="E79" s="11">
        <f>'2015'!C7</f>
        <v>4.3087499999999999</v>
      </c>
      <c r="F79" s="11" t="s">
        <v>375</v>
      </c>
    </row>
    <row r="80" spans="1:6" ht="15.75" customHeight="1" x14ac:dyDescent="0.2">
      <c r="A80" s="111">
        <f t="shared" si="2"/>
        <v>75</v>
      </c>
      <c r="B80" s="109">
        <f>'2018'!A9</f>
        <v>7</v>
      </c>
      <c r="C80" s="109">
        <v>2018</v>
      </c>
      <c r="D80" s="86" t="str">
        <f>'2018'!B9</f>
        <v>Alex McGough</v>
      </c>
      <c r="E80" s="11">
        <f>'2018'!C9</f>
        <v>4.3042968750000004</v>
      </c>
      <c r="F80" s="11" t="s">
        <v>375</v>
      </c>
    </row>
    <row r="81" spans="1:6" ht="15.75" customHeight="1" x14ac:dyDescent="0.2">
      <c r="A81" s="111">
        <f t="shared" si="2"/>
        <v>76</v>
      </c>
      <c r="B81" s="109">
        <f>'2015'!A8</f>
        <v>6</v>
      </c>
      <c r="C81" s="109">
        <v>2015</v>
      </c>
      <c r="D81" s="86" t="str">
        <f>'2015'!B8</f>
        <v>Garrett Grayson</v>
      </c>
      <c r="E81" s="11">
        <f>'2015'!C8</f>
        <v>4.3012500000000005</v>
      </c>
      <c r="F81" s="11" t="s">
        <v>375</v>
      </c>
    </row>
    <row r="82" spans="1:6" ht="15.75" customHeight="1" x14ac:dyDescent="0.2">
      <c r="A82" s="111">
        <f t="shared" si="2"/>
        <v>101</v>
      </c>
      <c r="B82" s="109">
        <f>'2023'!A14</f>
        <v>12</v>
      </c>
      <c r="C82" s="109">
        <v>2023</v>
      </c>
      <c r="D82" s="86" t="str">
        <f>'2023'!B14</f>
        <v>Aidan O'Connell</v>
      </c>
      <c r="E82" s="11">
        <f>'2023'!C14</f>
        <v>3.3900000000000006</v>
      </c>
      <c r="F82" s="11" t="s">
        <v>375</v>
      </c>
    </row>
    <row r="83" spans="1:6" ht="15.75" customHeight="1" x14ac:dyDescent="0.2">
      <c r="A83" s="111">
        <f t="shared" si="2"/>
        <v>79</v>
      </c>
      <c r="B83" s="109">
        <f>'2019'!A9</f>
        <v>7</v>
      </c>
      <c r="C83" s="109">
        <v>2019</v>
      </c>
      <c r="D83" s="86" t="str">
        <f>'2019'!B9</f>
        <v>Jarrett Stidham</v>
      </c>
      <c r="E83" s="11">
        <f>'2019'!C9</f>
        <v>4.1375000000000002</v>
      </c>
      <c r="F83" s="11" t="s">
        <v>375</v>
      </c>
    </row>
    <row r="84" spans="1:6" ht="15.75" customHeight="1" x14ac:dyDescent="0.2">
      <c r="A84" s="111">
        <f t="shared" si="2"/>
        <v>73</v>
      </c>
      <c r="B84" s="109">
        <f>'2024'!A11</f>
        <v>9</v>
      </c>
      <c r="C84" s="109">
        <v>2024</v>
      </c>
      <c r="D84" s="86" t="str">
        <f>'2024'!B11</f>
        <v>Michael Pratt</v>
      </c>
      <c r="E84" s="11">
        <f>'2024'!C11</f>
        <v>4.4249999999999998</v>
      </c>
      <c r="F84" s="11" t="s">
        <v>375</v>
      </c>
    </row>
    <row r="85" spans="1:6" ht="15.75" customHeight="1" x14ac:dyDescent="0.2">
      <c r="A85" s="111">
        <f t="shared" si="2"/>
        <v>81</v>
      </c>
      <c r="B85" s="109">
        <f>'2016'!A11</f>
        <v>9</v>
      </c>
      <c r="C85" s="109">
        <v>2016</v>
      </c>
      <c r="D85" s="86" t="str">
        <f>'2016'!B11</f>
        <v>Jeff Driskel</v>
      </c>
      <c r="E85" s="11">
        <f>'2016'!C11</f>
        <v>4.0503906249999995</v>
      </c>
      <c r="F85" s="11" t="s">
        <v>375</v>
      </c>
    </row>
    <row r="86" spans="1:6" ht="15.75" customHeight="1" x14ac:dyDescent="0.2">
      <c r="A86" s="111">
        <f t="shared" si="2"/>
        <v>82</v>
      </c>
      <c r="B86" s="109">
        <f>'2018'!A10</f>
        <v>8</v>
      </c>
      <c r="C86" s="109">
        <v>2018</v>
      </c>
      <c r="D86" s="86" t="str">
        <f>'2018'!B10</f>
        <v>Mike White</v>
      </c>
      <c r="E86" s="11">
        <f>'2018'!C10</f>
        <v>4.05</v>
      </c>
      <c r="F86" s="11" t="s">
        <v>375</v>
      </c>
    </row>
    <row r="87" spans="1:6" ht="15.75" customHeight="1" x14ac:dyDescent="0.2">
      <c r="A87" s="111">
        <f t="shared" si="2"/>
        <v>83</v>
      </c>
      <c r="B87" s="109">
        <f>'2018'!A11</f>
        <v>9</v>
      </c>
      <c r="C87" s="109">
        <v>2018</v>
      </c>
      <c r="D87" s="86" t="str">
        <f>'2018'!B11</f>
        <v>Logan Woodside</v>
      </c>
      <c r="E87" s="11">
        <f>'2018'!C11</f>
        <v>4.0387500000000003</v>
      </c>
      <c r="F87" s="11" t="s">
        <v>375</v>
      </c>
    </row>
    <row r="88" spans="1:6" ht="15.75" customHeight="1" x14ac:dyDescent="0.2">
      <c r="A88" s="111">
        <f t="shared" si="2"/>
        <v>84</v>
      </c>
      <c r="B88" s="109">
        <f>'2019'!A10</f>
        <v>8</v>
      </c>
      <c r="C88" s="109">
        <v>2019</v>
      </c>
      <c r="D88" s="86" t="str">
        <f>'2019'!B10</f>
        <v>Ryan Finley</v>
      </c>
      <c r="E88" s="11">
        <f>'2019'!C10</f>
        <v>4.0362500000000008</v>
      </c>
      <c r="F88" s="11" t="s">
        <v>375</v>
      </c>
    </row>
    <row r="89" spans="1:6" ht="15.75" customHeight="1" x14ac:dyDescent="0.2">
      <c r="A89" s="111">
        <f t="shared" si="2"/>
        <v>85</v>
      </c>
      <c r="B89" s="109">
        <f>'2017'!A9</f>
        <v>7</v>
      </c>
      <c r="C89" s="109">
        <v>2017</v>
      </c>
      <c r="D89" s="86" t="str">
        <f>'2017'!B9</f>
        <v>Davis Webb</v>
      </c>
      <c r="E89" s="11">
        <f>'2017'!C9</f>
        <v>4.0250000000000004</v>
      </c>
      <c r="F89" s="11" t="s">
        <v>375</v>
      </c>
    </row>
    <row r="90" spans="1:6" ht="15.75" customHeight="1" x14ac:dyDescent="0.2">
      <c r="A90" s="111">
        <f t="shared" si="2"/>
        <v>80</v>
      </c>
      <c r="B90" s="109">
        <f>'2024'!A12</f>
        <v>10</v>
      </c>
      <c r="C90" s="109">
        <v>2024</v>
      </c>
      <c r="D90" s="86" t="str">
        <f>'2024'!B12</f>
        <v>Spencer Rattler</v>
      </c>
      <c r="E90" s="11">
        <f>'2024'!C12</f>
        <v>4.0715937499999999</v>
      </c>
      <c r="F90" s="11" t="s">
        <v>375</v>
      </c>
    </row>
    <row r="91" spans="1:6" ht="15.75" customHeight="1" x14ac:dyDescent="0.2">
      <c r="A91" s="111">
        <f t="shared" si="2"/>
        <v>87</v>
      </c>
      <c r="B91" s="109">
        <f>'2020'!A10</f>
        <v>8</v>
      </c>
      <c r="C91" s="109">
        <v>2020</v>
      </c>
      <c r="D91" s="86" t="str">
        <f>'2020'!B10</f>
        <v>Shea Patterson</v>
      </c>
      <c r="E91" s="11">
        <f>'2020'!C10</f>
        <v>3.86253125</v>
      </c>
      <c r="F91" s="11" t="s">
        <v>375</v>
      </c>
    </row>
    <row r="92" spans="1:6" ht="15.75" customHeight="1" x14ac:dyDescent="0.2">
      <c r="A92" s="111">
        <f t="shared" si="2"/>
        <v>88</v>
      </c>
      <c r="B92" s="109">
        <f>'2018'!A12</f>
        <v>10</v>
      </c>
      <c r="C92" s="109">
        <v>2018</v>
      </c>
      <c r="D92" s="86" t="str">
        <f>'2018'!B12</f>
        <v>JT Barrett</v>
      </c>
      <c r="E92" s="11">
        <f>'2018'!C12</f>
        <v>3.8375000000000004</v>
      </c>
      <c r="F92" s="11" t="s">
        <v>375</v>
      </c>
    </row>
    <row r="93" spans="1:6" ht="15.75" customHeight="1" x14ac:dyDescent="0.2">
      <c r="A93" s="111">
        <f t="shared" si="2"/>
        <v>89</v>
      </c>
      <c r="B93" s="109">
        <f>'2017'!A10</f>
        <v>9</v>
      </c>
      <c r="C93" s="109">
        <v>2017</v>
      </c>
      <c r="D93" s="86" t="str">
        <f>'2017'!B10</f>
        <v>Brad Kaaya</v>
      </c>
      <c r="E93" s="11">
        <f>'2017'!C10</f>
        <v>3.7987500000000001</v>
      </c>
      <c r="F93" s="11" t="s">
        <v>375</v>
      </c>
    </row>
    <row r="94" spans="1:6" ht="15.75" customHeight="1" x14ac:dyDescent="0.2">
      <c r="A94" s="111">
        <f t="shared" si="2"/>
        <v>86</v>
      </c>
      <c r="B94" s="109">
        <f>'2017'!A11</f>
        <v>8</v>
      </c>
      <c r="C94" s="109">
        <v>2017</v>
      </c>
      <c r="D94" s="86" t="str">
        <f>'2017'!B11</f>
        <v>Nathan Peterman</v>
      </c>
      <c r="E94" s="11">
        <f>'2017'!C11</f>
        <v>4.0014687500000008</v>
      </c>
      <c r="F94" s="11" t="s">
        <v>375</v>
      </c>
    </row>
    <row r="95" spans="1:6" ht="15.75" customHeight="1" x14ac:dyDescent="0.2">
      <c r="A95" s="111">
        <f t="shared" si="2"/>
        <v>91</v>
      </c>
      <c r="B95" s="109">
        <f>'2016'!A12</f>
        <v>10</v>
      </c>
      <c r="C95" s="109">
        <v>2016</v>
      </c>
      <c r="D95" s="86" t="str">
        <f>'2016'!B12</f>
        <v>Kevin Hogan</v>
      </c>
      <c r="E95" s="11">
        <f>'2016'!C12</f>
        <v>3.7503906249999996</v>
      </c>
      <c r="F95" s="11" t="s">
        <v>375</v>
      </c>
    </row>
    <row r="96" spans="1:6" ht="15.75" customHeight="1" x14ac:dyDescent="0.2">
      <c r="A96" s="111">
        <f t="shared" si="2"/>
        <v>93</v>
      </c>
      <c r="B96" s="109">
        <f>'2020'!A11</f>
        <v>9</v>
      </c>
      <c r="C96" s="109">
        <v>2020</v>
      </c>
      <c r="D96" s="86" t="str">
        <f>'2020'!B11</f>
        <v>Nate Stanley</v>
      </c>
      <c r="E96" s="11">
        <f>'2020'!C11</f>
        <v>3.7062499999999998</v>
      </c>
      <c r="F96" s="11" t="s">
        <v>375</v>
      </c>
    </row>
    <row r="97" spans="1:6" ht="15.75" customHeight="1" x14ac:dyDescent="0.2">
      <c r="A97" s="111">
        <f t="shared" si="2"/>
        <v>94</v>
      </c>
      <c r="B97" s="109">
        <f>'2018'!A13</f>
        <v>11</v>
      </c>
      <c r="C97" s="109">
        <v>2018</v>
      </c>
      <c r="D97" s="86" t="str">
        <f>'2018'!B13</f>
        <v>Danny Etling</v>
      </c>
      <c r="E97" s="11">
        <f>'2018'!C13</f>
        <v>3.6187500000000004</v>
      </c>
      <c r="F97" s="11" t="s">
        <v>375</v>
      </c>
    </row>
    <row r="98" spans="1:6" ht="15.75" customHeight="1" x14ac:dyDescent="0.2">
      <c r="A98" s="111">
        <f t="shared" si="2"/>
        <v>141</v>
      </c>
      <c r="B98" s="109">
        <f>'2024'!A19</f>
        <v>17</v>
      </c>
      <c r="C98" s="109">
        <v>2024</v>
      </c>
      <c r="D98" s="86" t="str">
        <f>'2024'!B19</f>
        <v>Phil Jurkovec</v>
      </c>
      <c r="E98" s="11">
        <f>'2024'!C19</f>
        <v>1.39375</v>
      </c>
      <c r="F98" s="11" t="s">
        <v>375</v>
      </c>
    </row>
    <row r="99" spans="1:6" ht="15.75" customHeight="1" x14ac:dyDescent="0.2">
      <c r="A99" s="111">
        <f t="shared" ref="A99:A130" si="3">_xlfn.RANK.EQ(E99,$E$3:$E$151)</f>
        <v>95</v>
      </c>
      <c r="B99" s="109">
        <f>'2017'!A12</f>
        <v>10</v>
      </c>
      <c r="C99" s="109">
        <v>2017</v>
      </c>
      <c r="D99" s="86" t="str">
        <f>'2017'!B12</f>
        <v>Jerod Evans</v>
      </c>
      <c r="E99" s="11">
        <f>'2017'!C12</f>
        <v>3.5850000000000004</v>
      </c>
      <c r="F99" s="11" t="s">
        <v>375</v>
      </c>
    </row>
    <row r="100" spans="1:6" ht="15.75" customHeight="1" x14ac:dyDescent="0.2">
      <c r="A100" s="111">
        <f t="shared" si="3"/>
        <v>96</v>
      </c>
      <c r="B100" s="109">
        <f>'2016'!A13</f>
        <v>11</v>
      </c>
      <c r="C100" s="109">
        <v>2016</v>
      </c>
      <c r="D100" s="86" t="str">
        <f>'2016'!B13</f>
        <v>Nate Sudfeld</v>
      </c>
      <c r="E100" s="11">
        <f>'2016'!C13</f>
        <v>3.5112499999999995</v>
      </c>
      <c r="F100" s="11" t="s">
        <v>375</v>
      </c>
    </row>
    <row r="101" spans="1:6" ht="15.75" customHeight="1" x14ac:dyDescent="0.2">
      <c r="A101" s="111">
        <f t="shared" si="3"/>
        <v>97</v>
      </c>
      <c r="B101" s="109">
        <f>'2016'!A14</f>
        <v>12</v>
      </c>
      <c r="C101" s="109">
        <v>2016</v>
      </c>
      <c r="D101" s="86" t="str">
        <f>'2016'!B14</f>
        <v>Brandon Allen</v>
      </c>
      <c r="E101" s="11">
        <f>'2016'!C14</f>
        <v>3.4737499999999999</v>
      </c>
      <c r="F101" s="11" t="s">
        <v>375</v>
      </c>
    </row>
    <row r="102" spans="1:6" ht="15.75" customHeight="1" x14ac:dyDescent="0.2">
      <c r="A102" s="111">
        <f t="shared" si="3"/>
        <v>98</v>
      </c>
      <c r="B102" s="109">
        <f>'2016'!A15</f>
        <v>13</v>
      </c>
      <c r="C102" s="109">
        <v>2016</v>
      </c>
      <c r="D102" s="86" t="str">
        <f>'2016'!B15</f>
        <v>Jake Rudock</v>
      </c>
      <c r="E102" s="11">
        <f>'2016'!C15</f>
        <v>3.4671250000000002</v>
      </c>
      <c r="F102" s="11" t="s">
        <v>375</v>
      </c>
    </row>
    <row r="103" spans="1:6" ht="15.75" customHeight="1" x14ac:dyDescent="0.2">
      <c r="A103" s="111">
        <f t="shared" si="3"/>
        <v>99</v>
      </c>
      <c r="B103" s="109">
        <f>'2019'!A11</f>
        <v>9</v>
      </c>
      <c r="C103" s="109">
        <v>2019</v>
      </c>
      <c r="D103" s="86" t="str">
        <f>'2019'!B11</f>
        <v>Gardner Minshew</v>
      </c>
      <c r="E103" s="11">
        <f>'2019'!C11</f>
        <v>3.4449999999999998</v>
      </c>
      <c r="F103" s="11" t="s">
        <v>375</v>
      </c>
    </row>
    <row r="104" spans="1:6" ht="15.75" customHeight="1" x14ac:dyDescent="0.2">
      <c r="A104" s="111">
        <f t="shared" si="3"/>
        <v>100</v>
      </c>
      <c r="B104" s="109">
        <f>'2017'!A13</f>
        <v>11</v>
      </c>
      <c r="C104" s="109">
        <v>2017</v>
      </c>
      <c r="D104" s="86" t="str">
        <f>'2017'!B13</f>
        <v>C.J. Beathard</v>
      </c>
      <c r="E104" s="11">
        <f>'2017'!C13</f>
        <v>3.4275000000000002</v>
      </c>
      <c r="F104" s="11" t="s">
        <v>375</v>
      </c>
    </row>
    <row r="105" spans="1:6" ht="15.75" customHeight="1" x14ac:dyDescent="0.2">
      <c r="A105" s="111">
        <f t="shared" si="3"/>
        <v>103</v>
      </c>
      <c r="B105" s="109">
        <f>'2022'!A12</f>
        <v>10</v>
      </c>
      <c r="C105" s="109">
        <v>2022</v>
      </c>
      <c r="D105" s="86" t="str">
        <f>'2022'!B12</f>
        <v>Carson Strong</v>
      </c>
      <c r="E105" s="11">
        <f>'2022'!C12</f>
        <v>3.2562499999999996</v>
      </c>
      <c r="F105" s="11" t="s">
        <v>375</v>
      </c>
    </row>
    <row r="106" spans="1:6" ht="15.75" customHeight="1" x14ac:dyDescent="0.2">
      <c r="A106" s="111">
        <f t="shared" si="3"/>
        <v>123</v>
      </c>
      <c r="B106" s="109">
        <f>'2016'!A16</f>
        <v>15</v>
      </c>
      <c r="C106" s="109">
        <v>2016</v>
      </c>
      <c r="D106" s="86" t="str">
        <f>'2016'!B16</f>
        <v>Brandon Doughty</v>
      </c>
      <c r="E106" s="11">
        <f>'2016'!C16</f>
        <v>2.276250000000001</v>
      </c>
      <c r="F106" s="11" t="s">
        <v>375</v>
      </c>
    </row>
    <row r="107" spans="1:6" ht="15.75" customHeight="1" x14ac:dyDescent="0.2">
      <c r="A107" s="111">
        <f t="shared" si="3"/>
        <v>102</v>
      </c>
      <c r="B107" s="109">
        <f>'2015'!A9</f>
        <v>7</v>
      </c>
      <c r="C107" s="109">
        <v>2015</v>
      </c>
      <c r="D107" s="86" t="str">
        <f>'2015'!B9</f>
        <v>Blake Sims</v>
      </c>
      <c r="E107" s="11">
        <f>'2015'!C9</f>
        <v>3.2570312499999998</v>
      </c>
      <c r="F107" s="11" t="s">
        <v>375</v>
      </c>
    </row>
    <row r="108" spans="1:6" ht="15.75" customHeight="1" x14ac:dyDescent="0.2">
      <c r="A108" s="111">
        <f t="shared" si="3"/>
        <v>105</v>
      </c>
      <c r="B108" s="109">
        <f>'2022'!A13</f>
        <v>11</v>
      </c>
      <c r="C108" s="109">
        <v>2022</v>
      </c>
      <c r="D108" s="86" t="str">
        <f>'2022'!B13</f>
        <v>Chase Garbers</v>
      </c>
      <c r="E108" s="11">
        <f>'2022'!C13</f>
        <v>3.2025000000000006</v>
      </c>
      <c r="F108" s="11" t="s">
        <v>375</v>
      </c>
    </row>
    <row r="109" spans="1:6" ht="15.75" customHeight="1" x14ac:dyDescent="0.2">
      <c r="A109" s="111">
        <f t="shared" si="3"/>
        <v>104</v>
      </c>
      <c r="B109" s="109">
        <f>'2020'!A12</f>
        <v>10</v>
      </c>
      <c r="C109" s="109">
        <v>2020</v>
      </c>
      <c r="D109" s="86" t="str">
        <f>'2020'!B12</f>
        <v>Mason Fine</v>
      </c>
      <c r="E109" s="11">
        <f>'2020'!C12</f>
        <v>3.2400000000000007</v>
      </c>
      <c r="F109" s="11" t="s">
        <v>375</v>
      </c>
    </row>
    <row r="110" spans="1:6" ht="15.75" customHeight="1" x14ac:dyDescent="0.2">
      <c r="A110" s="111">
        <f t="shared" si="3"/>
        <v>113</v>
      </c>
      <c r="B110" s="109">
        <f>'2022'!A14</f>
        <v>12</v>
      </c>
      <c r="C110" s="109">
        <v>2022</v>
      </c>
      <c r="D110" s="86" t="str">
        <f>'2022'!B14</f>
        <v>Jack Coan</v>
      </c>
      <c r="E110" s="11">
        <f>'2022'!C14</f>
        <v>2.7625000000000002</v>
      </c>
      <c r="F110" s="11" t="s">
        <v>375</v>
      </c>
    </row>
    <row r="111" spans="1:6" ht="15.75" customHeight="1" x14ac:dyDescent="0.2">
      <c r="A111" s="111">
        <f t="shared" si="3"/>
        <v>106</v>
      </c>
      <c r="B111" s="109">
        <f>'2019'!A12</f>
        <v>10</v>
      </c>
      <c r="C111" s="109">
        <v>2019</v>
      </c>
      <c r="D111" s="86" t="str">
        <f>'2019'!B12</f>
        <v>Jake Browning</v>
      </c>
      <c r="E111" s="11">
        <f>'2019'!C12</f>
        <v>3.1190937500000002</v>
      </c>
      <c r="F111" s="11" t="s">
        <v>375</v>
      </c>
    </row>
    <row r="112" spans="1:6" ht="15.75" customHeight="1" x14ac:dyDescent="0.2">
      <c r="A112" s="111">
        <f t="shared" si="3"/>
        <v>107</v>
      </c>
      <c r="B112" s="109">
        <f>'2020'!A13</f>
        <v>11</v>
      </c>
      <c r="C112" s="109">
        <v>2020</v>
      </c>
      <c r="D112" s="86" t="str">
        <f>'2020'!B13</f>
        <v>Jake Luton</v>
      </c>
      <c r="E112" s="11">
        <f>'2020'!C13</f>
        <v>3.08</v>
      </c>
      <c r="F112" s="11" t="s">
        <v>375</v>
      </c>
    </row>
    <row r="113" spans="1:6" ht="15.75" customHeight="1" x14ac:dyDescent="0.2">
      <c r="A113" s="111">
        <f t="shared" si="3"/>
        <v>108</v>
      </c>
      <c r="B113" s="109">
        <f>'2023'!A15</f>
        <v>13</v>
      </c>
      <c r="C113" s="109">
        <v>2023</v>
      </c>
      <c r="D113" s="86" t="str">
        <f>'2023'!B15</f>
        <v>Tanner McKee</v>
      </c>
      <c r="E113" s="11">
        <f>'2023'!C15</f>
        <v>3.0375000000000005</v>
      </c>
      <c r="F113" s="11" t="s">
        <v>375</v>
      </c>
    </row>
    <row r="114" spans="1:6" ht="15.75" customHeight="1" x14ac:dyDescent="0.2">
      <c r="A114" s="111">
        <f t="shared" si="3"/>
        <v>109</v>
      </c>
      <c r="B114" s="109">
        <f>'2018'!A14</f>
        <v>12</v>
      </c>
      <c r="C114" s="109">
        <v>2018</v>
      </c>
      <c r="D114" s="86" t="str">
        <f>'2018'!B14</f>
        <v>Luke Falk</v>
      </c>
      <c r="E114" s="11">
        <f>'2018'!C14</f>
        <v>3.0112499999999995</v>
      </c>
      <c r="F114" s="11" t="s">
        <v>375</v>
      </c>
    </row>
    <row r="115" spans="1:6" ht="15.75" customHeight="1" x14ac:dyDescent="0.2">
      <c r="A115" s="111">
        <f t="shared" si="3"/>
        <v>114</v>
      </c>
      <c r="B115" s="109">
        <f>'2023'!A16</f>
        <v>14</v>
      </c>
      <c r="C115" s="109">
        <v>2023</v>
      </c>
      <c r="D115" s="86" t="str">
        <f>'2023'!B16</f>
        <v>Adrian Martinez</v>
      </c>
      <c r="E115" s="11">
        <f>'2023'!C16</f>
        <v>2.7168749999999999</v>
      </c>
      <c r="F115" s="11" t="s">
        <v>375</v>
      </c>
    </row>
    <row r="116" spans="1:6" ht="15.75" customHeight="1" x14ac:dyDescent="0.2">
      <c r="A116" s="111">
        <f t="shared" si="3"/>
        <v>110</v>
      </c>
      <c r="B116" s="109">
        <f>'2019'!A13</f>
        <v>11</v>
      </c>
      <c r="C116" s="109">
        <v>2019</v>
      </c>
      <c r="D116" s="86" t="str">
        <f>'2019'!B13</f>
        <v>Tyree Jackson</v>
      </c>
      <c r="E116" s="11">
        <f>'2019'!C13</f>
        <v>2.9372187500000004</v>
      </c>
      <c r="F116" s="11" t="s">
        <v>375</v>
      </c>
    </row>
    <row r="117" spans="1:6" ht="15.75" customHeight="1" x14ac:dyDescent="0.2">
      <c r="A117" s="111">
        <f t="shared" si="3"/>
        <v>111</v>
      </c>
      <c r="B117" s="109">
        <f>'2021'!A14</f>
        <v>12</v>
      </c>
      <c r="C117" s="109">
        <v>2021</v>
      </c>
      <c r="D117" s="86" t="str">
        <f>'2021'!B14</f>
        <v>KJ Costello</v>
      </c>
      <c r="E117" s="11">
        <f>'2021'!C14</f>
        <v>2.8762500000000002</v>
      </c>
      <c r="F117" s="11" t="s">
        <v>375</v>
      </c>
    </row>
    <row r="118" spans="1:6" ht="15.75" customHeight="1" x14ac:dyDescent="0.2">
      <c r="A118" s="111">
        <f t="shared" si="3"/>
        <v>112</v>
      </c>
      <c r="B118" s="109">
        <f>'2019'!A14</f>
        <v>12</v>
      </c>
      <c r="C118" s="109">
        <v>2019</v>
      </c>
      <c r="D118" s="86" t="str">
        <f>'2019'!B14</f>
        <v>Brett Rypien</v>
      </c>
      <c r="E118" s="11">
        <f>'2019'!C14</f>
        <v>2.8262499999999999</v>
      </c>
      <c r="F118" s="11" t="s">
        <v>375</v>
      </c>
    </row>
    <row r="119" spans="1:6" ht="15.75" customHeight="1" x14ac:dyDescent="0.2">
      <c r="A119" s="111">
        <f t="shared" si="3"/>
        <v>121</v>
      </c>
      <c r="B119" s="109">
        <f>'2022'!A15</f>
        <v>13</v>
      </c>
      <c r="C119" s="109">
        <v>2022</v>
      </c>
      <c r="D119" s="86" t="str">
        <f>'2022'!B15</f>
        <v>D'Eriq King</v>
      </c>
      <c r="E119" s="11">
        <f>'2022'!C15</f>
        <v>2.3562500000000002</v>
      </c>
      <c r="F119" s="11" t="s">
        <v>375</v>
      </c>
    </row>
    <row r="120" spans="1:6" ht="15.75" customHeight="1" x14ac:dyDescent="0.2">
      <c r="A120" s="111">
        <f t="shared" si="3"/>
        <v>128</v>
      </c>
      <c r="B120" s="109">
        <f>'2023'!A17</f>
        <v>15</v>
      </c>
      <c r="C120" s="109">
        <v>2023</v>
      </c>
      <c r="D120" s="86" t="str">
        <f>'2023'!B17</f>
        <v>Sean Clifford</v>
      </c>
      <c r="E120" s="11">
        <f>'2023'!C17</f>
        <v>2.1818124999999999</v>
      </c>
      <c r="F120" s="11" t="s">
        <v>375</v>
      </c>
    </row>
    <row r="121" spans="1:6" ht="15.75" customHeight="1" x14ac:dyDescent="0.2">
      <c r="A121" s="111">
        <f t="shared" si="3"/>
        <v>115</v>
      </c>
      <c r="B121" s="109">
        <f>'2018'!A15</f>
        <v>13</v>
      </c>
      <c r="C121" s="109">
        <v>2018</v>
      </c>
      <c r="D121" s="86" t="str">
        <f>'2018'!B15</f>
        <v>Nic Shimonek</v>
      </c>
      <c r="E121" s="11">
        <f>'2018'!C15</f>
        <v>2.7149999999999999</v>
      </c>
      <c r="F121" s="11" t="s">
        <v>375</v>
      </c>
    </row>
    <row r="122" spans="1:6" ht="15.75" customHeight="1" x14ac:dyDescent="0.2">
      <c r="A122" s="111">
        <f t="shared" si="3"/>
        <v>116</v>
      </c>
      <c r="B122" s="109">
        <f>'2016'!A17</f>
        <v>14</v>
      </c>
      <c r="C122" s="109">
        <v>2016</v>
      </c>
      <c r="D122" s="86" t="str">
        <f>'2016'!B17</f>
        <v>Jacoby Brissett</v>
      </c>
      <c r="E122" s="11">
        <f>'2016'!C17</f>
        <v>2.5206250000000008</v>
      </c>
      <c r="F122" s="11" t="s">
        <v>375</v>
      </c>
    </row>
    <row r="123" spans="1:6" ht="15.75" customHeight="1" x14ac:dyDescent="0.2">
      <c r="A123" s="111">
        <f t="shared" si="3"/>
        <v>117</v>
      </c>
      <c r="B123" s="109">
        <f>'2020'!A14</f>
        <v>12</v>
      </c>
      <c r="C123" s="109">
        <v>2020</v>
      </c>
      <c r="D123" s="86" t="str">
        <f>'2020'!B14</f>
        <v>Cole McDonald</v>
      </c>
      <c r="E123" s="11">
        <f>'2020'!C14</f>
        <v>2.5042968750000001</v>
      </c>
      <c r="F123" s="11" t="s">
        <v>375</v>
      </c>
    </row>
    <row r="124" spans="1:6" ht="15.75" customHeight="1" x14ac:dyDescent="0.2">
      <c r="A124" s="111">
        <f t="shared" si="3"/>
        <v>118</v>
      </c>
      <c r="B124" s="109">
        <f>'2021'!A15</f>
        <v>13</v>
      </c>
      <c r="C124" s="109">
        <v>2021</v>
      </c>
      <c r="D124" s="86" t="str">
        <f>'2021'!B15</f>
        <v>Jamie Newman</v>
      </c>
      <c r="E124" s="11">
        <f>'2021'!C15</f>
        <v>2.4593750000000001</v>
      </c>
      <c r="F124" s="11" t="s">
        <v>375</v>
      </c>
    </row>
    <row r="125" spans="1:6" ht="15.75" customHeight="1" x14ac:dyDescent="0.2">
      <c r="A125" s="111">
        <f t="shared" si="3"/>
        <v>119</v>
      </c>
      <c r="B125" s="109">
        <f>'2021'!A16</f>
        <v>14</v>
      </c>
      <c r="C125" s="109">
        <v>2021</v>
      </c>
      <c r="D125" s="86" t="str">
        <f>'2021'!B16</f>
        <v>Peyton Ramsey</v>
      </c>
      <c r="E125" s="11">
        <f>'2021'!C16</f>
        <v>2.44625</v>
      </c>
      <c r="F125" s="11" t="s">
        <v>375</v>
      </c>
    </row>
    <row r="126" spans="1:6" ht="15.75" customHeight="1" x14ac:dyDescent="0.2">
      <c r="A126" s="111">
        <f t="shared" si="3"/>
        <v>120</v>
      </c>
      <c r="B126" s="109">
        <f>'2020'!A15</f>
        <v>13</v>
      </c>
      <c r="C126" s="109">
        <v>2020</v>
      </c>
      <c r="D126" s="86" t="str">
        <f>'2020'!B15</f>
        <v>James Morgan</v>
      </c>
      <c r="E126" s="11">
        <f>'2020'!C15</f>
        <v>2.4312499999999999</v>
      </c>
      <c r="F126" s="11" t="s">
        <v>375</v>
      </c>
    </row>
    <row r="127" spans="1:6" ht="15.75" customHeight="1" x14ac:dyDescent="0.2">
      <c r="A127" s="111">
        <f t="shared" si="3"/>
        <v>122</v>
      </c>
      <c r="B127" s="109">
        <f>'2020'!A16</f>
        <v>14</v>
      </c>
      <c r="C127" s="109">
        <v>2020</v>
      </c>
      <c r="D127" s="86" t="str">
        <f>'2020'!B16</f>
        <v>Brian Lewerke</v>
      </c>
      <c r="E127" s="11">
        <f>'2020'!C16</f>
        <v>2.30765625</v>
      </c>
      <c r="F127" s="11" t="s">
        <v>375</v>
      </c>
    </row>
    <row r="128" spans="1:6" ht="15.75" customHeight="1" x14ac:dyDescent="0.2">
      <c r="A128" s="111">
        <f t="shared" si="3"/>
        <v>124</v>
      </c>
      <c r="B128" s="109">
        <f>'2017'!A14</f>
        <v>12</v>
      </c>
      <c r="C128" s="109">
        <v>2017</v>
      </c>
      <c r="D128" s="86" t="str">
        <f>'2017'!B14</f>
        <v>Seth Russell</v>
      </c>
      <c r="E128" s="11">
        <f>'2017'!C14</f>
        <v>2.26125</v>
      </c>
      <c r="F128" s="11" t="s">
        <v>375</v>
      </c>
    </row>
    <row r="129" spans="1:6" ht="15.75" customHeight="1" x14ac:dyDescent="0.2">
      <c r="A129" s="111">
        <f t="shared" si="3"/>
        <v>125</v>
      </c>
      <c r="B129" s="109">
        <f>'2020'!A17</f>
        <v>15</v>
      </c>
      <c r="C129" s="109">
        <v>2020</v>
      </c>
      <c r="D129" s="86" t="str">
        <f>'2020'!B17</f>
        <v>Kelly Bryant</v>
      </c>
      <c r="E129" s="11">
        <f>'2020'!C17</f>
        <v>2.24125</v>
      </c>
      <c r="F129" s="11" t="s">
        <v>375</v>
      </c>
    </row>
    <row r="130" spans="1:6" ht="15.75" customHeight="1" x14ac:dyDescent="0.2">
      <c r="A130" s="111">
        <f t="shared" si="3"/>
        <v>126</v>
      </c>
      <c r="B130" s="109">
        <f>'2020'!A18</f>
        <v>16</v>
      </c>
      <c r="C130" s="109">
        <v>2020</v>
      </c>
      <c r="D130" s="86" t="str">
        <f>'2020'!B18</f>
        <v>Khalil Tate</v>
      </c>
      <c r="E130" s="11">
        <f>'2020'!C18</f>
        <v>2.21875</v>
      </c>
      <c r="F130" s="11" t="s">
        <v>375</v>
      </c>
    </row>
    <row r="131" spans="1:6" ht="15.75" customHeight="1" x14ac:dyDescent="0.2">
      <c r="A131" s="111">
        <f t="shared" ref="A131:A151" si="4">_xlfn.RANK.EQ(E131,$E$3:$E$151)</f>
        <v>127</v>
      </c>
      <c r="B131" s="109">
        <f>'2018'!A16</f>
        <v>14</v>
      </c>
      <c r="C131" s="109">
        <v>2018</v>
      </c>
      <c r="D131" s="86" t="str">
        <f>'2018'!B16</f>
        <v>Quinton Flowers</v>
      </c>
      <c r="E131" s="11">
        <f>'2018'!C16</f>
        <v>2.2046875000000004</v>
      </c>
      <c r="F131" s="11" t="s">
        <v>375</v>
      </c>
    </row>
    <row r="132" spans="1:6" ht="15.75" customHeight="1" x14ac:dyDescent="0.2">
      <c r="A132" s="111">
        <f t="shared" si="4"/>
        <v>129</v>
      </c>
      <c r="B132" s="109">
        <f>'2018'!A17</f>
        <v>15</v>
      </c>
      <c r="C132" s="109">
        <v>2018</v>
      </c>
      <c r="D132" s="86" t="str">
        <f>'2018'!B17</f>
        <v>Riley Ferguson</v>
      </c>
      <c r="E132" s="11">
        <f>'2018'!C17</f>
        <v>2.1287499999999997</v>
      </c>
      <c r="F132" s="11" t="s">
        <v>375</v>
      </c>
    </row>
    <row r="133" spans="1:6" ht="15.75" customHeight="1" x14ac:dyDescent="0.2">
      <c r="A133" s="111">
        <f t="shared" si="4"/>
        <v>130</v>
      </c>
      <c r="B133" s="109">
        <f>'2018'!A18</f>
        <v>16</v>
      </c>
      <c r="C133" s="109">
        <v>2018</v>
      </c>
      <c r="D133" s="86" t="str">
        <f>'2018'!B18</f>
        <v>Kyle Allen</v>
      </c>
      <c r="E133" s="11">
        <f>'2018'!C18</f>
        <v>2.0912500000000005</v>
      </c>
      <c r="F133" s="11" t="s">
        <v>375</v>
      </c>
    </row>
    <row r="134" spans="1:6" ht="15.75" customHeight="1" x14ac:dyDescent="0.2">
      <c r="A134" s="111">
        <f t="shared" si="4"/>
        <v>131</v>
      </c>
      <c r="B134" s="109">
        <f>'2018'!A19</f>
        <v>17</v>
      </c>
      <c r="C134" s="109">
        <v>2018</v>
      </c>
      <c r="D134" s="86" t="str">
        <f>'2018'!B19</f>
        <v>Tanner Lee</v>
      </c>
      <c r="E134" s="11">
        <f>'2018'!C19</f>
        <v>2.0125000000000002</v>
      </c>
      <c r="F134" s="11" t="s">
        <v>375</v>
      </c>
    </row>
    <row r="135" spans="1:6" ht="15.75" customHeight="1" x14ac:dyDescent="0.2">
      <c r="A135" s="111">
        <f t="shared" si="4"/>
        <v>132</v>
      </c>
      <c r="B135" s="109">
        <f>'2018'!A20</f>
        <v>18</v>
      </c>
      <c r="C135" s="109">
        <v>2018</v>
      </c>
      <c r="D135" s="86" t="str">
        <f>'2018'!B20</f>
        <v>Kenny Hill</v>
      </c>
      <c r="E135" s="11">
        <f>'2018'!C20</f>
        <v>1.9652343750000001</v>
      </c>
      <c r="F135" s="11" t="s">
        <v>375</v>
      </c>
    </row>
    <row r="136" spans="1:6" ht="15.75" customHeight="1" x14ac:dyDescent="0.2">
      <c r="A136" s="111">
        <f t="shared" si="4"/>
        <v>134</v>
      </c>
      <c r="B136" s="109">
        <f>'2018'!A21</f>
        <v>19</v>
      </c>
      <c r="C136" s="109">
        <v>2018</v>
      </c>
      <c r="D136" s="86" t="str">
        <f>'2018'!B21</f>
        <v>Austin Allen</v>
      </c>
      <c r="E136" s="11">
        <f>'2018'!C21</f>
        <v>1.9362500000000002</v>
      </c>
      <c r="F136" s="11" t="s">
        <v>375</v>
      </c>
    </row>
    <row r="137" spans="1:6" ht="15.75" customHeight="1" x14ac:dyDescent="0.2">
      <c r="A137" s="111">
        <f t="shared" si="4"/>
        <v>135</v>
      </c>
      <c r="B137" s="109">
        <f>'2019'!A15</f>
        <v>13</v>
      </c>
      <c r="C137" s="109">
        <v>2019</v>
      </c>
      <c r="D137" s="86" t="str">
        <f>'2019'!B15</f>
        <v>Clayton Thorson</v>
      </c>
      <c r="E137" s="11">
        <f>'2019'!C15</f>
        <v>1.9187499999999997</v>
      </c>
      <c r="F137" s="11" t="s">
        <v>375</v>
      </c>
    </row>
    <row r="138" spans="1:6" ht="15.75" customHeight="1" x14ac:dyDescent="0.2">
      <c r="A138" s="111">
        <f t="shared" si="4"/>
        <v>136</v>
      </c>
      <c r="B138" s="109">
        <f>'2015'!A10</f>
        <v>8</v>
      </c>
      <c r="C138" s="109">
        <v>2015</v>
      </c>
      <c r="D138" s="86" t="str">
        <f>'2015'!B10</f>
        <v>Shane Carden</v>
      </c>
      <c r="E138" s="11">
        <f>'2015'!C10</f>
        <v>1.8864062500000003</v>
      </c>
      <c r="F138" s="11" t="s">
        <v>375</v>
      </c>
    </row>
    <row r="139" spans="1:6" ht="15.75" customHeight="1" x14ac:dyDescent="0.2">
      <c r="A139" s="111">
        <f t="shared" si="4"/>
        <v>147</v>
      </c>
      <c r="B139" s="109">
        <f>'2023'!A19</f>
        <v>17</v>
      </c>
      <c r="C139" s="109">
        <v>2023</v>
      </c>
      <c r="D139" s="86" t="str">
        <f>'2023'!B19</f>
        <v>Tommy Devito</v>
      </c>
      <c r="E139" s="11">
        <f>'2023'!C19</f>
        <v>-0.36250000000000004</v>
      </c>
      <c r="F139" s="11" t="s">
        <v>375</v>
      </c>
    </row>
    <row r="140" spans="1:6" ht="15.75" customHeight="1" x14ac:dyDescent="0.2">
      <c r="A140" s="111">
        <f t="shared" si="4"/>
        <v>133</v>
      </c>
      <c r="B140" s="109">
        <f>'2020'!A19</f>
        <v>17</v>
      </c>
      <c r="C140" s="109">
        <v>2020</v>
      </c>
      <c r="D140" s="86" t="str">
        <f>'2020'!B19</f>
        <v>Steven Montez</v>
      </c>
      <c r="E140" s="11">
        <f>'2020'!C19</f>
        <v>1.9615625000000003</v>
      </c>
      <c r="F140" s="11" t="s">
        <v>375</v>
      </c>
    </row>
    <row r="141" spans="1:6" ht="15.75" customHeight="1" x14ac:dyDescent="0.2">
      <c r="A141" s="111">
        <f t="shared" si="4"/>
        <v>137</v>
      </c>
      <c r="B141" s="109">
        <f>'2020'!A20</f>
        <v>18</v>
      </c>
      <c r="C141" s="109">
        <v>2020</v>
      </c>
      <c r="D141" s="86" t="str">
        <f>'2020'!B20</f>
        <v>Anthony Gordon</v>
      </c>
      <c r="E141" s="11">
        <f>'2020'!C20</f>
        <v>1.7824999999999998</v>
      </c>
      <c r="F141" s="11" t="s">
        <v>375</v>
      </c>
    </row>
    <row r="142" spans="1:6" ht="15.75" customHeight="1" x14ac:dyDescent="0.2">
      <c r="A142" s="111">
        <f t="shared" si="4"/>
        <v>138</v>
      </c>
      <c r="B142" s="109">
        <f>'2019'!A16</f>
        <v>14</v>
      </c>
      <c r="C142" s="109">
        <v>2019</v>
      </c>
      <c r="D142" s="86" t="str">
        <f>'2019'!B16</f>
        <v>Kyle Shurmur</v>
      </c>
      <c r="E142" s="11">
        <f>'2019'!C16</f>
        <v>1.7650000000000001</v>
      </c>
      <c r="F142" s="11" t="s">
        <v>375</v>
      </c>
    </row>
    <row r="143" spans="1:6" ht="15.75" customHeight="1" x14ac:dyDescent="0.2">
      <c r="A143" s="111">
        <f t="shared" si="4"/>
        <v>139</v>
      </c>
      <c r="B143" s="109">
        <f>'2018'!A22</f>
        <v>20</v>
      </c>
      <c r="C143" s="109">
        <v>2018</v>
      </c>
      <c r="D143" s="86" t="str">
        <f>'2018'!B22</f>
        <v>Chase Litton</v>
      </c>
      <c r="E143" s="11">
        <f>'2018'!C22</f>
        <v>1.4437500000000001</v>
      </c>
      <c r="F143" s="11" t="s">
        <v>375</v>
      </c>
    </row>
    <row r="144" spans="1:6" ht="15.75" customHeight="1" x14ac:dyDescent="0.2">
      <c r="A144" s="111">
        <f t="shared" si="4"/>
        <v>140</v>
      </c>
      <c r="B144" s="109">
        <f>'2015'!A11</f>
        <v>9</v>
      </c>
      <c r="C144" s="109">
        <v>2015</v>
      </c>
      <c r="D144" s="86" t="str">
        <f>'2015'!B11</f>
        <v>Bo Wallace</v>
      </c>
      <c r="E144" s="11">
        <f>'2015'!C11</f>
        <v>1.42875</v>
      </c>
      <c r="F144" s="11" t="s">
        <v>375</v>
      </c>
    </row>
    <row r="145" spans="1:6" ht="15.75" customHeight="1" x14ac:dyDescent="0.2">
      <c r="A145" s="111">
        <f t="shared" si="4"/>
        <v>142</v>
      </c>
      <c r="B145" s="109">
        <f>'2017'!A15</f>
        <v>13</v>
      </c>
      <c r="C145" s="109">
        <v>2017</v>
      </c>
      <c r="D145" s="86" t="str">
        <f>'2017'!B15</f>
        <v>Mitch Leidner</v>
      </c>
      <c r="E145" s="11">
        <f>'2017'!C15</f>
        <v>1.29125</v>
      </c>
      <c r="F145" s="11" t="s">
        <v>375</v>
      </c>
    </row>
    <row r="146" spans="1:6" ht="15.75" customHeight="1" x14ac:dyDescent="0.2">
      <c r="A146" s="111">
        <f t="shared" si="4"/>
        <v>143</v>
      </c>
      <c r="B146" s="109">
        <f>'2015'!A12</f>
        <v>10</v>
      </c>
      <c r="C146" s="109">
        <v>2015</v>
      </c>
      <c r="D146" s="86" t="str">
        <f>'2015'!B12</f>
        <v>Trevor Siemian</v>
      </c>
      <c r="E146" s="11">
        <f>'2015'!C12</f>
        <v>1.14375</v>
      </c>
      <c r="F146" s="11" t="s">
        <v>375</v>
      </c>
    </row>
    <row r="147" spans="1:6" ht="15.75" customHeight="1" x14ac:dyDescent="0.2">
      <c r="A147" s="111">
        <f t="shared" si="4"/>
        <v>144</v>
      </c>
      <c r="B147" s="109">
        <f>'2018'!A23</f>
        <v>21</v>
      </c>
      <c r="C147" s="109">
        <v>2018</v>
      </c>
      <c r="D147" s="86" t="str">
        <f>'2018'!B23</f>
        <v>Kurt Benkert</v>
      </c>
      <c r="E147" s="11">
        <f>'2018'!C23</f>
        <v>0.96875</v>
      </c>
      <c r="F147" s="11" t="s">
        <v>375</v>
      </c>
    </row>
    <row r="148" spans="1:6" ht="15.75" customHeight="1" x14ac:dyDescent="0.2">
      <c r="A148" s="111">
        <f t="shared" si="4"/>
        <v>145</v>
      </c>
      <c r="B148" s="109">
        <f>'2019'!A17</f>
        <v>15</v>
      </c>
      <c r="C148" s="109">
        <v>2019</v>
      </c>
      <c r="D148" s="86" t="str">
        <f>'2019'!B17</f>
        <v>Nick Fitzgerald</v>
      </c>
      <c r="E148" s="11">
        <f>'2019'!C17</f>
        <v>0.62656249999999991</v>
      </c>
      <c r="F148" s="11" t="s">
        <v>375</v>
      </c>
    </row>
    <row r="149" spans="1:6" ht="15.75" customHeight="1" x14ac:dyDescent="0.2">
      <c r="A149" s="111">
        <f t="shared" si="4"/>
        <v>146</v>
      </c>
      <c r="B149" s="109">
        <f>'2017'!A16</f>
        <v>14</v>
      </c>
      <c r="C149" s="109">
        <v>2017</v>
      </c>
      <c r="D149" s="86" t="str">
        <f>'2017'!B16</f>
        <v>Trevor Knight</v>
      </c>
      <c r="E149" s="11">
        <f>'2017'!C16</f>
        <v>0.27812499999999996</v>
      </c>
      <c r="F149" s="11" t="s">
        <v>375</v>
      </c>
    </row>
    <row r="150" spans="1:6" ht="15.75" customHeight="1" x14ac:dyDescent="0.2">
      <c r="A150" s="111">
        <f t="shared" si="4"/>
        <v>149</v>
      </c>
      <c r="B150" s="109">
        <f>'2017'!A17</f>
        <v>15</v>
      </c>
      <c r="C150" s="109">
        <v>2017</v>
      </c>
      <c r="D150" s="86" t="str">
        <f>'2017'!B17</f>
        <v>Taysom Hill</v>
      </c>
      <c r="E150" s="11">
        <f>'2017'!C17</f>
        <v>-1.5406249999999999</v>
      </c>
      <c r="F150" s="11" t="s">
        <v>375</v>
      </c>
    </row>
    <row r="151" spans="1:6" ht="15.75" customHeight="1" x14ac:dyDescent="0.2">
      <c r="A151" s="111">
        <f t="shared" si="4"/>
        <v>148</v>
      </c>
      <c r="B151" s="109">
        <f>'2015'!A13</f>
        <v>11</v>
      </c>
      <c r="C151" s="109">
        <v>2015</v>
      </c>
      <c r="D151" s="86" t="str">
        <f>'2015'!B13</f>
        <v>Cody Fajardo</v>
      </c>
      <c r="E151" s="11">
        <f>'2015'!C13</f>
        <v>-1.2281249999999999</v>
      </c>
      <c r="F151" s="11" t="s">
        <v>375</v>
      </c>
    </row>
    <row r="152" spans="1:6" ht="15.75" customHeight="1" x14ac:dyDescent="0.2"/>
    <row r="153" spans="1:6" ht="15.75" customHeight="1" x14ac:dyDescent="0.2"/>
    <row r="154" spans="1:6" ht="15.75" customHeight="1" x14ac:dyDescent="0.2"/>
    <row r="155" spans="1:6" ht="15.75" customHeight="1" x14ac:dyDescent="0.2"/>
    <row r="156" spans="1:6" ht="15.75" customHeight="1" x14ac:dyDescent="0.2"/>
    <row r="157" spans="1:6" ht="15.75" customHeight="1" x14ac:dyDescent="0.2"/>
    <row r="158" spans="1:6" ht="15.75" customHeight="1" x14ac:dyDescent="0.2"/>
    <row r="159" spans="1:6" ht="15.75" customHeight="1" x14ac:dyDescent="0.2"/>
    <row r="160" spans="1:6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</sheetData>
  <autoFilter ref="A2:F151" xr:uid="{575F3866-3D5C-4219-95AF-BFD0ACD5C4F6}">
    <sortState xmlns:xlrd2="http://schemas.microsoft.com/office/spreadsheetml/2017/richdata2" ref="A3:F151">
      <sortCondition descending="1" ref="E2:E151"/>
    </sortState>
  </autoFilter>
  <mergeCells count="9">
    <mergeCell ref="H3:K3"/>
    <mergeCell ref="A1:F1"/>
    <mergeCell ref="H31:K31"/>
    <mergeCell ref="H27:K27"/>
    <mergeCell ref="H23:K23"/>
    <mergeCell ref="H19:K19"/>
    <mergeCell ref="H15:K15"/>
    <mergeCell ref="H11:K11"/>
    <mergeCell ref="H7:K7"/>
  </mergeCells>
  <conditionalFormatting sqref="C1:C1048576">
    <cfRule type="cellIs" dxfId="9" priority="1" operator="equal">
      <formula>2024</formula>
    </cfRule>
  </conditionalFormatting>
  <conditionalFormatting sqref="C3:C151">
    <cfRule type="cellIs" dxfId="8" priority="2" operator="equal">
      <formula>2025</formula>
    </cfRule>
  </conditionalFormatting>
  <conditionalFormatting sqref="D3:D151">
    <cfRule type="expression" dxfId="7" priority="3">
      <formula>E3&gt;=13</formula>
    </cfRule>
    <cfRule type="expression" dxfId="6" priority="4">
      <formula>AND(E3&gt;=11.5,E3&lt;13)</formula>
    </cfRule>
    <cfRule type="expression" dxfId="5" priority="5">
      <formula>AND(E3&gt;=10,E3&lt;11.5)</formula>
    </cfRule>
    <cfRule type="expression" dxfId="4" priority="6">
      <formula>AND(E3&gt;=8.5,E3&lt;10)</formula>
    </cfRule>
    <cfRule type="expression" dxfId="3" priority="7">
      <formula>AND(E3&gt;=6.25,E3&lt;8.5)</formula>
    </cfRule>
    <cfRule type="expression" dxfId="2" priority="8">
      <formula>AND(E3&gt;=4.5,E3&lt;6.25)</formula>
    </cfRule>
    <cfRule type="expression" dxfId="1" priority="9">
      <formula>AND(E3&gt;=3.5,E3&lt;4.5)</formula>
    </cfRule>
    <cfRule type="expression" dxfId="0" priority="10">
      <formula>E3&lt;3.5</formula>
    </cfRule>
  </conditionalFormatting>
  <conditionalFormatting sqref="E3:E151">
    <cfRule type="colorScale" priority="1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51">
    <cfRule type="colorScale" priority="13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Legend</vt:lpstr>
      <vt:lpstr>Overall</vt:lpstr>
      <vt:lpstr>Report Card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2026 - WIP</vt:lpstr>
      <vt:lpstr>Archetypes</vt:lpstr>
      <vt:lpstr>Hit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DeVoe</dc:creator>
  <cp:lastModifiedBy>Chase Siegel</cp:lastModifiedBy>
  <dcterms:created xsi:type="dcterms:W3CDTF">2022-02-21T16:12:47Z</dcterms:created>
  <dcterms:modified xsi:type="dcterms:W3CDTF">2025-10-06T20:21:03Z</dcterms:modified>
</cp:coreProperties>
</file>